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0640" windowHeight="8550" firstSheet="1" activeTab="1"/>
  </bookViews>
  <sheets>
    <sheet name="Instruction (PLEASE READ)" sheetId="9" r:id="rId1"/>
    <sheet name="Assumption" sheetId="6" r:id="rId2"/>
    <sheet name="Input" sheetId="7" r:id="rId3"/>
    <sheet name="Actual vs budget (SOCI)" sheetId="10" r:id="rId4"/>
    <sheet name="Actual vs budget (SCFP)" sheetId="12" r:id="rId5"/>
    <sheet name="Peer comparison" sheetId="13" r:id="rId6"/>
    <sheet name="SOCI" sheetId="4" r:id="rId7"/>
    <sheet name="SOFP" sheetId="5" r:id="rId8"/>
    <sheet name="SOCF" sheetId="1" r:id="rId9"/>
  </sheets>
  <definedNames>
    <definedName name="_xlnm.Print_Area" localSheetId="4">'Actual vs budget (SCFP)'!$A$2:$S$107</definedName>
    <definedName name="_xlnm.Print_Area" localSheetId="3">'Actual vs budget (SOCI)'!$A$1:$S$79</definedName>
    <definedName name="_xlnm.Print_Area" localSheetId="5">'Peer comparison'!$A$1:$I$62</definedName>
    <definedName name="_xlnm.Print_Titles" localSheetId="3">'Actual vs budget (SOCI)'!$2:$11</definedName>
    <definedName name="_xlnm.Print_Titles" localSheetId="5">'Peer comparison'!$1:$1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N37" i="1" l="1"/>
  <c r="M37" i="1"/>
  <c r="L37" i="1"/>
  <c r="K37" i="1"/>
  <c r="J37" i="1"/>
  <c r="I37" i="1"/>
  <c r="H37" i="1"/>
  <c r="G37" i="1"/>
  <c r="F37" i="1"/>
  <c r="E37" i="1"/>
  <c r="D37" i="1"/>
  <c r="C37" i="1"/>
  <c r="N36" i="1"/>
  <c r="M36" i="1"/>
  <c r="L36" i="1"/>
  <c r="K36" i="1"/>
  <c r="J36" i="1"/>
  <c r="I36" i="1"/>
  <c r="H36" i="1"/>
  <c r="G36" i="1"/>
  <c r="F36" i="1"/>
  <c r="E36" i="1"/>
  <c r="D36" i="1"/>
  <c r="C36" i="1"/>
  <c r="N35" i="1"/>
  <c r="M35" i="1"/>
  <c r="L35" i="1"/>
  <c r="K35" i="1"/>
  <c r="J35" i="1"/>
  <c r="I35" i="1"/>
  <c r="H35" i="1"/>
  <c r="G35" i="1"/>
  <c r="F35" i="1"/>
  <c r="E35" i="1"/>
  <c r="D35" i="1"/>
  <c r="C35" i="1"/>
  <c r="N33" i="1"/>
  <c r="M33" i="1"/>
  <c r="L33" i="1"/>
  <c r="K33" i="1"/>
  <c r="J33" i="1"/>
  <c r="I33" i="1"/>
  <c r="H33" i="1"/>
  <c r="G33" i="1"/>
  <c r="F33" i="1"/>
  <c r="E33" i="1"/>
  <c r="D33" i="1"/>
  <c r="C33" i="1"/>
  <c r="N29" i="1"/>
  <c r="M29" i="1"/>
  <c r="L29" i="1"/>
  <c r="K29" i="1"/>
  <c r="J29" i="1"/>
  <c r="I29" i="1"/>
  <c r="H29" i="1"/>
  <c r="G29" i="1"/>
  <c r="F29" i="1"/>
  <c r="E29" i="1"/>
  <c r="D29" i="1"/>
  <c r="C29" i="1"/>
  <c r="N28" i="1"/>
  <c r="M28" i="1"/>
  <c r="L28" i="1"/>
  <c r="K28" i="1"/>
  <c r="J28" i="1"/>
  <c r="I28" i="1"/>
  <c r="H28" i="1"/>
  <c r="G28" i="1"/>
  <c r="F28" i="1"/>
  <c r="E28" i="1"/>
  <c r="D28" i="1"/>
  <c r="C28" i="1"/>
  <c r="N27" i="1"/>
  <c r="M27" i="1"/>
  <c r="L27" i="1"/>
  <c r="K27" i="1"/>
  <c r="J27" i="1"/>
  <c r="I27" i="1"/>
  <c r="H27" i="1"/>
  <c r="G27" i="1"/>
  <c r="F27" i="1"/>
  <c r="E27" i="1"/>
  <c r="D27" i="1"/>
  <c r="C27" i="1"/>
  <c r="N26" i="1"/>
  <c r="M26" i="1"/>
  <c r="L26" i="1"/>
  <c r="K26" i="1"/>
  <c r="J26" i="1"/>
  <c r="I26" i="1"/>
  <c r="H26" i="1"/>
  <c r="G26" i="1"/>
  <c r="F26" i="1"/>
  <c r="E26" i="1"/>
  <c r="D26" i="1"/>
  <c r="C26" i="1"/>
  <c r="N25" i="1"/>
  <c r="N30" i="1" s="1"/>
  <c r="M25" i="1"/>
  <c r="M30" i="1" s="1"/>
  <c r="L25" i="1"/>
  <c r="L30" i="1" s="1"/>
  <c r="K25" i="1"/>
  <c r="K30" i="1" s="1"/>
  <c r="J25" i="1"/>
  <c r="J30" i="1" s="1"/>
  <c r="I25" i="1"/>
  <c r="I30" i="1" s="1"/>
  <c r="H25" i="1"/>
  <c r="G25" i="1"/>
  <c r="G30" i="1" s="1"/>
  <c r="F25" i="1"/>
  <c r="F30" i="1" s="1"/>
  <c r="E25" i="1"/>
  <c r="E30" i="1" s="1"/>
  <c r="D25" i="1"/>
  <c r="C25" i="1"/>
  <c r="C30" i="1" s="1"/>
  <c r="O20" i="1"/>
  <c r="C20" i="1"/>
  <c r="O63" i="5"/>
  <c r="N63" i="5"/>
  <c r="M63" i="5"/>
  <c r="L63" i="5"/>
  <c r="K63" i="5"/>
  <c r="J63" i="5"/>
  <c r="I63" i="5"/>
  <c r="H63" i="5"/>
  <c r="G63" i="5"/>
  <c r="F63" i="5"/>
  <c r="E63" i="5"/>
  <c r="D63" i="5"/>
  <c r="P54" i="5"/>
  <c r="O54" i="5"/>
  <c r="N54" i="5"/>
  <c r="M54" i="5"/>
  <c r="L54" i="5"/>
  <c r="K54" i="5"/>
  <c r="J54" i="5"/>
  <c r="I54" i="5"/>
  <c r="H54" i="5"/>
  <c r="G54" i="5"/>
  <c r="F54" i="5"/>
  <c r="E54" i="5"/>
  <c r="D54" i="5"/>
  <c r="O50" i="5"/>
  <c r="N50" i="5"/>
  <c r="M50" i="5"/>
  <c r="L50" i="5"/>
  <c r="K50" i="5"/>
  <c r="J50" i="5"/>
  <c r="I50" i="5"/>
  <c r="H50" i="5"/>
  <c r="G50" i="5"/>
  <c r="F50" i="5"/>
  <c r="E50" i="5"/>
  <c r="D50" i="5"/>
  <c r="P40" i="5"/>
  <c r="O40" i="5"/>
  <c r="N40" i="5"/>
  <c r="M40" i="5"/>
  <c r="L40" i="5"/>
  <c r="K40" i="5"/>
  <c r="J40" i="5"/>
  <c r="I40" i="5"/>
  <c r="H40" i="5"/>
  <c r="G40" i="5"/>
  <c r="F40" i="5"/>
  <c r="E40" i="5"/>
  <c r="D40" i="5"/>
  <c r="O36" i="5"/>
  <c r="N36" i="5"/>
  <c r="M36" i="5"/>
  <c r="L36" i="5"/>
  <c r="K36" i="5"/>
  <c r="J36" i="5"/>
  <c r="I36" i="5"/>
  <c r="H36" i="5"/>
  <c r="G36" i="5"/>
  <c r="F36" i="5"/>
  <c r="E36" i="5"/>
  <c r="D36" i="5"/>
  <c r="O32" i="5"/>
  <c r="N32" i="5"/>
  <c r="M32" i="5"/>
  <c r="L32" i="5"/>
  <c r="K32" i="5"/>
  <c r="J32" i="5"/>
  <c r="I32" i="5"/>
  <c r="H32" i="5"/>
  <c r="G32" i="5"/>
  <c r="F32" i="5"/>
  <c r="E32" i="5"/>
  <c r="D32" i="5"/>
  <c r="P24" i="5"/>
  <c r="O24" i="5"/>
  <c r="N24" i="5"/>
  <c r="M24" i="5"/>
  <c r="L24" i="5"/>
  <c r="K24" i="5"/>
  <c r="J24" i="5"/>
  <c r="I24" i="5"/>
  <c r="H24" i="5"/>
  <c r="G24" i="5"/>
  <c r="F24" i="5"/>
  <c r="E24" i="5"/>
  <c r="D24" i="5"/>
  <c r="B69" i="4"/>
  <c r="O64" i="4"/>
  <c r="N64" i="4"/>
  <c r="M64" i="4"/>
  <c r="L64" i="4"/>
  <c r="K64" i="4"/>
  <c r="J64" i="4"/>
  <c r="I64" i="4"/>
  <c r="H64" i="4"/>
  <c r="G64" i="4"/>
  <c r="F64" i="4"/>
  <c r="E64" i="4"/>
  <c r="D64" i="4"/>
  <c r="B63" i="4"/>
  <c r="B62" i="4"/>
  <c r="B61" i="4"/>
  <c r="B60" i="4"/>
  <c r="B59" i="4"/>
  <c r="B58" i="4"/>
  <c r="B57" i="4"/>
  <c r="B56" i="4"/>
  <c r="B55" i="4"/>
  <c r="B54" i="4"/>
  <c r="B53" i="4"/>
  <c r="B52" i="4"/>
  <c r="B51" i="4"/>
  <c r="B50" i="4"/>
  <c r="B49" i="4"/>
  <c r="O45" i="4"/>
  <c r="N45" i="4"/>
  <c r="M45" i="4"/>
  <c r="L45" i="4"/>
  <c r="K45" i="4"/>
  <c r="J45" i="4"/>
  <c r="I45" i="4"/>
  <c r="H45" i="4"/>
  <c r="G45" i="4"/>
  <c r="F45" i="4"/>
  <c r="E45" i="4"/>
  <c r="D45" i="4"/>
  <c r="B44" i="4"/>
  <c r="B43" i="4"/>
  <c r="O37" i="4"/>
  <c r="N37" i="4"/>
  <c r="M37" i="4"/>
  <c r="L37" i="4"/>
  <c r="K37" i="4"/>
  <c r="J37" i="4"/>
  <c r="I37" i="4"/>
  <c r="H37" i="4"/>
  <c r="G37" i="4"/>
  <c r="F37" i="4"/>
  <c r="E37" i="4"/>
  <c r="D37" i="4"/>
  <c r="O30" i="4"/>
  <c r="N30" i="4"/>
  <c r="M30" i="4"/>
  <c r="L30" i="4"/>
  <c r="K30" i="4"/>
  <c r="J30" i="4"/>
  <c r="I30" i="4"/>
  <c r="H30" i="4"/>
  <c r="G30" i="4"/>
  <c r="F30" i="4"/>
  <c r="E30" i="4"/>
  <c r="D30" i="4"/>
  <c r="O23" i="4"/>
  <c r="N23" i="4"/>
  <c r="M23" i="4"/>
  <c r="L23" i="4"/>
  <c r="K23" i="4"/>
  <c r="J23" i="4"/>
  <c r="I23" i="4"/>
  <c r="H23" i="4"/>
  <c r="G23" i="4"/>
  <c r="F23" i="4"/>
  <c r="E23" i="4"/>
  <c r="D23" i="4"/>
  <c r="B22" i="4"/>
  <c r="B21" i="4"/>
  <c r="B20" i="4"/>
  <c r="O15" i="4"/>
  <c r="N15" i="4"/>
  <c r="M15" i="4"/>
  <c r="L15" i="4"/>
  <c r="K15" i="4"/>
  <c r="J15" i="4"/>
  <c r="I15" i="4"/>
  <c r="H15" i="4"/>
  <c r="G15" i="4"/>
  <c r="F15" i="4"/>
  <c r="E15" i="4"/>
  <c r="D15" i="4"/>
  <c r="F10" i="13"/>
  <c r="E10" i="13"/>
  <c r="D10" i="13"/>
  <c r="C10" i="13"/>
  <c r="F9" i="13"/>
  <c r="E9" i="13"/>
  <c r="D9" i="13"/>
  <c r="C9" i="13"/>
  <c r="F8" i="13"/>
  <c r="F11" i="13" s="1"/>
  <c r="E8" i="13"/>
  <c r="E11" i="13" s="1"/>
  <c r="D8" i="13"/>
  <c r="D11" i="13" s="1"/>
  <c r="F7" i="13"/>
  <c r="E7" i="13"/>
  <c r="D7" i="13"/>
  <c r="P55" i="12"/>
  <c r="L55" i="12"/>
  <c r="H55" i="12"/>
  <c r="D55" i="12"/>
  <c r="Q54" i="12"/>
  <c r="R54" i="12" s="1"/>
  <c r="S54" i="12" s="1"/>
  <c r="X19" i="12" s="1"/>
  <c r="P54" i="12"/>
  <c r="O54" i="12"/>
  <c r="M54" i="12"/>
  <c r="N54" i="12" s="1"/>
  <c r="L54" i="12"/>
  <c r="K54" i="12"/>
  <c r="I54" i="12"/>
  <c r="J54" i="12" s="1"/>
  <c r="H54" i="12"/>
  <c r="G54" i="12"/>
  <c r="E54" i="12"/>
  <c r="F54" i="12" s="1"/>
  <c r="D54" i="12"/>
  <c r="C54" i="12"/>
  <c r="Q52" i="12"/>
  <c r="P52" i="12"/>
  <c r="O52" i="12"/>
  <c r="M52" i="12"/>
  <c r="L52" i="12"/>
  <c r="K52" i="12"/>
  <c r="I52" i="12"/>
  <c r="H52" i="12"/>
  <c r="G52" i="12"/>
  <c r="E52" i="12"/>
  <c r="D52" i="12"/>
  <c r="C52" i="12"/>
  <c r="B50" i="12"/>
  <c r="P49" i="12"/>
  <c r="L49" i="12"/>
  <c r="H49" i="12"/>
  <c r="D49" i="12"/>
  <c r="Q48" i="12"/>
  <c r="R48" i="12" s="1"/>
  <c r="S48" i="12" s="1"/>
  <c r="X18" i="12" s="1"/>
  <c r="P48" i="12"/>
  <c r="O48" i="12"/>
  <c r="M48" i="12"/>
  <c r="N48" i="12" s="1"/>
  <c r="L48" i="12"/>
  <c r="K48" i="12"/>
  <c r="I48" i="12"/>
  <c r="J48" i="12" s="1"/>
  <c r="H48" i="12"/>
  <c r="G48" i="12"/>
  <c r="E48" i="12"/>
  <c r="F48" i="12" s="1"/>
  <c r="D48" i="12"/>
  <c r="C48" i="12"/>
  <c r="Q46" i="12"/>
  <c r="P46" i="12"/>
  <c r="O46" i="12"/>
  <c r="M46" i="12"/>
  <c r="L46" i="12"/>
  <c r="K46" i="12"/>
  <c r="I46" i="12"/>
  <c r="H46" i="12"/>
  <c r="G46" i="12"/>
  <c r="E46" i="12"/>
  <c r="D46" i="12"/>
  <c r="C46" i="12"/>
  <c r="B44" i="12"/>
  <c r="P43" i="12"/>
  <c r="L43" i="12"/>
  <c r="H43" i="12"/>
  <c r="D43" i="12"/>
  <c r="Q42" i="12"/>
  <c r="R42" i="12" s="1"/>
  <c r="S42" i="12" s="1"/>
  <c r="X17" i="12" s="1"/>
  <c r="P42" i="12"/>
  <c r="O42" i="12"/>
  <c r="M42" i="12"/>
  <c r="N42" i="12" s="1"/>
  <c r="L42" i="12"/>
  <c r="K42" i="12"/>
  <c r="I42" i="12"/>
  <c r="J42" i="12" s="1"/>
  <c r="H42" i="12"/>
  <c r="G42" i="12"/>
  <c r="E42" i="12"/>
  <c r="F42" i="12" s="1"/>
  <c r="D42" i="12"/>
  <c r="C42" i="12"/>
  <c r="Q40" i="12"/>
  <c r="P40" i="12"/>
  <c r="O40" i="12"/>
  <c r="M40" i="12"/>
  <c r="L40" i="12"/>
  <c r="K40" i="12"/>
  <c r="I40" i="12"/>
  <c r="H40" i="12"/>
  <c r="G40" i="12"/>
  <c r="E40" i="12"/>
  <c r="D40" i="12"/>
  <c r="C40" i="12"/>
  <c r="B38" i="12"/>
  <c r="P37" i="12"/>
  <c r="L37" i="12"/>
  <c r="H37" i="12"/>
  <c r="D37" i="12"/>
  <c r="Q36" i="12"/>
  <c r="R36" i="12" s="1"/>
  <c r="S36" i="12" s="1"/>
  <c r="X16" i="12" s="1"/>
  <c r="P36" i="12"/>
  <c r="O36" i="12"/>
  <c r="M36" i="12"/>
  <c r="N36" i="12" s="1"/>
  <c r="L36" i="12"/>
  <c r="K36" i="12"/>
  <c r="I36" i="12"/>
  <c r="J36" i="12" s="1"/>
  <c r="H36" i="12"/>
  <c r="G36" i="12"/>
  <c r="E36" i="12"/>
  <c r="F36" i="12" s="1"/>
  <c r="D36" i="12"/>
  <c r="C36" i="12"/>
  <c r="Q34" i="12"/>
  <c r="P34" i="12"/>
  <c r="O34" i="12"/>
  <c r="M34" i="12"/>
  <c r="L34" i="12"/>
  <c r="K34" i="12"/>
  <c r="I34" i="12"/>
  <c r="H34" i="12"/>
  <c r="G34" i="12"/>
  <c r="E34" i="12"/>
  <c r="D34" i="12"/>
  <c r="C34" i="12"/>
  <c r="B32" i="12"/>
  <c r="U16" i="12" s="1"/>
  <c r="P31" i="12"/>
  <c r="L31" i="12"/>
  <c r="H31" i="12"/>
  <c r="D31" i="12"/>
  <c r="S30" i="12"/>
  <c r="Q30" i="12"/>
  <c r="R30" i="12" s="1"/>
  <c r="P30" i="12"/>
  <c r="O30" i="12"/>
  <c r="M30" i="12"/>
  <c r="N30" i="12" s="1"/>
  <c r="L30" i="12"/>
  <c r="K30" i="12"/>
  <c r="I30" i="12"/>
  <c r="J30" i="12" s="1"/>
  <c r="H30" i="12"/>
  <c r="G30" i="12"/>
  <c r="E30" i="12"/>
  <c r="F30" i="12" s="1"/>
  <c r="D30" i="12"/>
  <c r="C30" i="12"/>
  <c r="Q28" i="12"/>
  <c r="P28" i="12"/>
  <c r="O28" i="12"/>
  <c r="M28" i="12"/>
  <c r="L28" i="12"/>
  <c r="K28" i="12"/>
  <c r="I28" i="12"/>
  <c r="H28" i="12"/>
  <c r="G28" i="12"/>
  <c r="E28" i="12"/>
  <c r="D28" i="12"/>
  <c r="C28" i="12"/>
  <c r="B26" i="12"/>
  <c r="M25" i="12"/>
  <c r="L25" i="12"/>
  <c r="H25" i="12"/>
  <c r="R24" i="12"/>
  <c r="S24" i="12" s="1"/>
  <c r="X14" i="12" s="1"/>
  <c r="Q24" i="12"/>
  <c r="P24" i="12"/>
  <c r="O24" i="12"/>
  <c r="N24" i="12"/>
  <c r="M24" i="12"/>
  <c r="L24" i="12"/>
  <c r="K24" i="12"/>
  <c r="J24" i="12"/>
  <c r="I24" i="12"/>
  <c r="H24" i="12"/>
  <c r="G24" i="12"/>
  <c r="F24" i="12"/>
  <c r="E24" i="12"/>
  <c r="D24" i="12"/>
  <c r="C24" i="12"/>
  <c r="Q22" i="12"/>
  <c r="P22" i="12"/>
  <c r="P25" i="12" s="1"/>
  <c r="O22" i="12"/>
  <c r="M22" i="12"/>
  <c r="L22" i="12"/>
  <c r="K22" i="12"/>
  <c r="K25" i="12" s="1"/>
  <c r="I22" i="12"/>
  <c r="H22" i="12"/>
  <c r="G22" i="12"/>
  <c r="E22" i="12"/>
  <c r="D22" i="12"/>
  <c r="C22" i="12"/>
  <c r="B20" i="12"/>
  <c r="U19" i="12"/>
  <c r="K19" i="12"/>
  <c r="U18" i="12"/>
  <c r="Q18" i="12"/>
  <c r="R18" i="12" s="1"/>
  <c r="S18" i="12" s="1"/>
  <c r="X13" i="12" s="1"/>
  <c r="P18" i="12"/>
  <c r="P19" i="12" s="1"/>
  <c r="O18" i="12"/>
  <c r="M18" i="12"/>
  <c r="N18" i="12" s="1"/>
  <c r="L18" i="12"/>
  <c r="L19" i="12" s="1"/>
  <c r="K18" i="12"/>
  <c r="I18" i="12"/>
  <c r="J18" i="12" s="1"/>
  <c r="H18" i="12"/>
  <c r="H19" i="12" s="1"/>
  <c r="G18" i="12"/>
  <c r="E18" i="12"/>
  <c r="F18" i="12" s="1"/>
  <c r="D18" i="12"/>
  <c r="D19" i="12" s="1"/>
  <c r="C18" i="12"/>
  <c r="U17" i="12"/>
  <c r="Q16" i="12"/>
  <c r="Q19" i="12" s="1"/>
  <c r="P16" i="12"/>
  <c r="O16" i="12"/>
  <c r="M16" i="12"/>
  <c r="M19" i="12" s="1"/>
  <c r="L16" i="12"/>
  <c r="K16" i="12"/>
  <c r="I16" i="12"/>
  <c r="I19" i="12" s="1"/>
  <c r="H16" i="12"/>
  <c r="G16" i="12"/>
  <c r="G19" i="12" s="1"/>
  <c r="E16" i="12"/>
  <c r="D16" i="12"/>
  <c r="C16" i="12"/>
  <c r="C19" i="12" s="1"/>
  <c r="X15" i="12"/>
  <c r="U15" i="12"/>
  <c r="U14" i="12"/>
  <c r="B14" i="12"/>
  <c r="U13" i="12"/>
  <c r="I37" i="10"/>
  <c r="D37" i="10"/>
  <c r="Q36" i="10"/>
  <c r="P36" i="10"/>
  <c r="O36" i="10"/>
  <c r="R36" i="10" s="1"/>
  <c r="X27" i="10" s="1"/>
  <c r="M36" i="10"/>
  <c r="M37" i="10" s="1"/>
  <c r="L36" i="10"/>
  <c r="K36" i="10"/>
  <c r="N36" i="10" s="1"/>
  <c r="X26" i="10" s="1"/>
  <c r="I36" i="10"/>
  <c r="H36" i="10"/>
  <c r="G36" i="10"/>
  <c r="J36" i="10" s="1"/>
  <c r="X25" i="10" s="1"/>
  <c r="E36" i="10"/>
  <c r="E37" i="10" s="1"/>
  <c r="D36" i="10"/>
  <c r="C36" i="10"/>
  <c r="F36" i="10" s="1"/>
  <c r="Q34" i="10"/>
  <c r="P34" i="10"/>
  <c r="P37" i="10" s="1"/>
  <c r="O34" i="10"/>
  <c r="M34" i="10"/>
  <c r="L34" i="10"/>
  <c r="L37" i="10" s="1"/>
  <c r="K34" i="10"/>
  <c r="I34" i="10"/>
  <c r="H34" i="10"/>
  <c r="H37" i="10" s="1"/>
  <c r="G34" i="10"/>
  <c r="J34" i="10" s="1"/>
  <c r="V25" i="10" s="1"/>
  <c r="E34" i="10"/>
  <c r="D34" i="10"/>
  <c r="C34" i="10"/>
  <c r="B32" i="10"/>
  <c r="O31" i="10"/>
  <c r="Q30" i="10"/>
  <c r="P30" i="10"/>
  <c r="P31" i="10" s="1"/>
  <c r="O30" i="10"/>
  <c r="R30" i="10" s="1"/>
  <c r="X23" i="10" s="1"/>
  <c r="M30" i="10"/>
  <c r="L30" i="10"/>
  <c r="L31" i="10" s="1"/>
  <c r="K30" i="10"/>
  <c r="I30" i="10"/>
  <c r="H30" i="10"/>
  <c r="H31" i="10" s="1"/>
  <c r="G30" i="10"/>
  <c r="E30" i="10"/>
  <c r="D30" i="10"/>
  <c r="D31" i="10" s="1"/>
  <c r="C30" i="10"/>
  <c r="Q28" i="10"/>
  <c r="P28" i="10"/>
  <c r="O28" i="10"/>
  <c r="M28" i="10"/>
  <c r="L28" i="10"/>
  <c r="K28" i="10"/>
  <c r="I28" i="10"/>
  <c r="H28" i="10"/>
  <c r="G28" i="10"/>
  <c r="E28" i="10"/>
  <c r="D28" i="10"/>
  <c r="C28" i="10"/>
  <c r="B26" i="10"/>
  <c r="Q25" i="10"/>
  <c r="Q24" i="10"/>
  <c r="P24" i="10"/>
  <c r="P25" i="10" s="1"/>
  <c r="O24" i="10"/>
  <c r="O25" i="10" s="1"/>
  <c r="M24" i="10"/>
  <c r="M25" i="10" s="1"/>
  <c r="L24" i="10"/>
  <c r="L25" i="10" s="1"/>
  <c r="K24" i="10"/>
  <c r="K25" i="10" s="1"/>
  <c r="I24" i="10"/>
  <c r="I25" i="10" s="1"/>
  <c r="H24" i="10"/>
  <c r="H25" i="10" s="1"/>
  <c r="G24" i="10"/>
  <c r="G25" i="10" s="1"/>
  <c r="E24" i="10"/>
  <c r="D24" i="10"/>
  <c r="D25" i="10" s="1"/>
  <c r="C24" i="10"/>
  <c r="C25" i="10" s="1"/>
  <c r="Q22" i="10"/>
  <c r="P22" i="10"/>
  <c r="O22" i="10"/>
  <c r="R22" i="10" s="1"/>
  <c r="V19" i="10" s="1"/>
  <c r="M22" i="10"/>
  <c r="L22" i="10"/>
  <c r="K22" i="10"/>
  <c r="N22" i="10" s="1"/>
  <c r="V18" i="10" s="1"/>
  <c r="I22" i="10"/>
  <c r="H22" i="10"/>
  <c r="G22" i="10"/>
  <c r="E22" i="10"/>
  <c r="E25" i="10" s="1"/>
  <c r="D22" i="10"/>
  <c r="C22" i="10"/>
  <c r="B20" i="10"/>
  <c r="M19" i="10"/>
  <c r="Q18" i="10"/>
  <c r="Q19" i="10" s="1"/>
  <c r="P18" i="10"/>
  <c r="O18" i="10"/>
  <c r="M18" i="10"/>
  <c r="L18" i="10"/>
  <c r="K18" i="10"/>
  <c r="N18" i="10" s="1"/>
  <c r="X14" i="10" s="1"/>
  <c r="I18" i="10"/>
  <c r="H18" i="10"/>
  <c r="G18" i="10"/>
  <c r="J18" i="10" s="1"/>
  <c r="X13" i="10" s="1"/>
  <c r="E18" i="10"/>
  <c r="D18" i="10"/>
  <c r="C18" i="10"/>
  <c r="Q16" i="10"/>
  <c r="P16" i="10"/>
  <c r="P19" i="10" s="1"/>
  <c r="O16" i="10"/>
  <c r="O19" i="10" s="1"/>
  <c r="M16" i="10"/>
  <c r="L16" i="10"/>
  <c r="L19" i="10" s="1"/>
  <c r="K16" i="10"/>
  <c r="K19" i="10" s="1"/>
  <c r="I16" i="10"/>
  <c r="I19" i="10" s="1"/>
  <c r="H16" i="10"/>
  <c r="H19" i="10" s="1"/>
  <c r="G16" i="10"/>
  <c r="G19" i="10" s="1"/>
  <c r="E16" i="10"/>
  <c r="E19" i="10" s="1"/>
  <c r="D16" i="10"/>
  <c r="D19" i="10" s="1"/>
  <c r="C16" i="10"/>
  <c r="C19" i="10" s="1"/>
  <c r="B14" i="10"/>
  <c r="F431" i="7"/>
  <c r="E431" i="7"/>
  <c r="D431" i="7"/>
  <c r="O364" i="7"/>
  <c r="O37" i="1" s="1"/>
  <c r="O362" i="7"/>
  <c r="C353" i="7"/>
  <c r="D71" i="5" s="1"/>
  <c r="O352" i="7"/>
  <c r="O36" i="1" s="1"/>
  <c r="O351" i="7"/>
  <c r="O35" i="1" s="1"/>
  <c r="O350" i="7"/>
  <c r="D350" i="7"/>
  <c r="D353" i="7" s="1"/>
  <c r="C338" i="7"/>
  <c r="D58" i="5" s="1"/>
  <c r="D336" i="7"/>
  <c r="D338" i="7" s="1"/>
  <c r="E58" i="5" s="1"/>
  <c r="C336" i="7"/>
  <c r="O335" i="7"/>
  <c r="O334" i="7"/>
  <c r="O333" i="7"/>
  <c r="E333" i="7"/>
  <c r="E336" i="7" s="1"/>
  <c r="D333" i="7"/>
  <c r="N320" i="7"/>
  <c r="N34" i="1" s="1"/>
  <c r="N38" i="1" s="1"/>
  <c r="M320" i="7"/>
  <c r="M34" i="1" s="1"/>
  <c r="L320" i="7"/>
  <c r="L34" i="1" s="1"/>
  <c r="K320" i="7"/>
  <c r="K34" i="1" s="1"/>
  <c r="K38" i="1" s="1"/>
  <c r="J320" i="7"/>
  <c r="J34" i="1" s="1"/>
  <c r="J38" i="1" s="1"/>
  <c r="I320" i="7"/>
  <c r="I34" i="1" s="1"/>
  <c r="H320" i="7"/>
  <c r="H34" i="1" s="1"/>
  <c r="G320" i="7"/>
  <c r="G34" i="1" s="1"/>
  <c r="G38" i="1" s="1"/>
  <c r="F320" i="7"/>
  <c r="F34" i="1" s="1"/>
  <c r="F38" i="1" s="1"/>
  <c r="E320" i="7"/>
  <c r="E34" i="1" s="1"/>
  <c r="D320" i="7"/>
  <c r="D34" i="1" s="1"/>
  <c r="C320" i="7"/>
  <c r="C34" i="1" s="1"/>
  <c r="C38" i="1" s="1"/>
  <c r="O319" i="7"/>
  <c r="O318" i="7"/>
  <c r="D314" i="7"/>
  <c r="C311" i="7"/>
  <c r="O310" i="7"/>
  <c r="O34" i="1" s="1"/>
  <c r="O309" i="7"/>
  <c r="O33" i="1" s="1"/>
  <c r="O38" i="1" s="1"/>
  <c r="O308" i="7"/>
  <c r="D308" i="7"/>
  <c r="D311" i="7" s="1"/>
  <c r="C288" i="7"/>
  <c r="N287" i="7"/>
  <c r="N20" i="1" s="1"/>
  <c r="M287" i="7"/>
  <c r="M20" i="1" s="1"/>
  <c r="L287" i="7"/>
  <c r="L20" i="1" s="1"/>
  <c r="K287" i="7"/>
  <c r="K20" i="1" s="1"/>
  <c r="J287" i="7"/>
  <c r="J20" i="1" s="1"/>
  <c r="I287" i="7"/>
  <c r="I20" i="1" s="1"/>
  <c r="H287" i="7"/>
  <c r="H20" i="1" s="1"/>
  <c r="G287" i="7"/>
  <c r="G20" i="1" s="1"/>
  <c r="F287" i="7"/>
  <c r="F20" i="1" s="1"/>
  <c r="E287" i="7"/>
  <c r="E20" i="1" s="1"/>
  <c r="D287" i="7"/>
  <c r="D20" i="1" s="1"/>
  <c r="C286" i="7"/>
  <c r="O277" i="7"/>
  <c r="C277" i="7"/>
  <c r="O275" i="7"/>
  <c r="O274" i="7"/>
  <c r="O273" i="7"/>
  <c r="C267" i="7"/>
  <c r="O265" i="7"/>
  <c r="C255" i="7"/>
  <c r="D244" i="7" s="1"/>
  <c r="D255" i="7" s="1"/>
  <c r="E244" i="7" s="1"/>
  <c r="E255" i="7" s="1"/>
  <c r="F244" i="7" s="1"/>
  <c r="F255" i="7" s="1"/>
  <c r="G244" i="7" s="1"/>
  <c r="G255" i="7" s="1"/>
  <c r="H244" i="7" s="1"/>
  <c r="H255" i="7" s="1"/>
  <c r="I244" i="7" s="1"/>
  <c r="I255" i="7" s="1"/>
  <c r="J244" i="7" s="1"/>
  <c r="J255" i="7" s="1"/>
  <c r="K244" i="7" s="1"/>
  <c r="K255" i="7" s="1"/>
  <c r="L244" i="7" s="1"/>
  <c r="L255" i="7" s="1"/>
  <c r="M244" i="7" s="1"/>
  <c r="M255" i="7" s="1"/>
  <c r="N244" i="7" s="1"/>
  <c r="N255" i="7" s="1"/>
  <c r="O255" i="7" s="1"/>
  <c r="D254" i="7"/>
  <c r="E243" i="7" s="1"/>
  <c r="E254" i="7" s="1"/>
  <c r="F243" i="7" s="1"/>
  <c r="F254" i="7" s="1"/>
  <c r="G243" i="7" s="1"/>
  <c r="G254" i="7" s="1"/>
  <c r="H243" i="7" s="1"/>
  <c r="H254" i="7" s="1"/>
  <c r="I243" i="7" s="1"/>
  <c r="I254" i="7" s="1"/>
  <c r="J243" i="7" s="1"/>
  <c r="J254" i="7" s="1"/>
  <c r="K243" i="7" s="1"/>
  <c r="K254" i="7" s="1"/>
  <c r="L243" i="7" s="1"/>
  <c r="L254" i="7" s="1"/>
  <c r="M243" i="7" s="1"/>
  <c r="M254" i="7" s="1"/>
  <c r="N243" i="7" s="1"/>
  <c r="N254" i="7" s="1"/>
  <c r="O254" i="7" s="1"/>
  <c r="C254" i="7"/>
  <c r="O250" i="7"/>
  <c r="O249" i="7"/>
  <c r="C245" i="7"/>
  <c r="C41" i="1" s="1"/>
  <c r="O41" i="1" s="1"/>
  <c r="O244" i="7"/>
  <c r="O243" i="7"/>
  <c r="D243" i="7"/>
  <c r="O242" i="7"/>
  <c r="K230" i="7"/>
  <c r="J230" i="7"/>
  <c r="H230" i="7"/>
  <c r="C226" i="7"/>
  <c r="D208" i="7" s="1"/>
  <c r="D226" i="7" s="1"/>
  <c r="E208" i="7" s="1"/>
  <c r="E226" i="7" s="1"/>
  <c r="F208" i="7" s="1"/>
  <c r="F226" i="7" s="1"/>
  <c r="G208" i="7" s="1"/>
  <c r="G226" i="7" s="1"/>
  <c r="H208" i="7" s="1"/>
  <c r="H226" i="7" s="1"/>
  <c r="I208" i="7" s="1"/>
  <c r="I226" i="7" s="1"/>
  <c r="J208" i="7" s="1"/>
  <c r="J226" i="7" s="1"/>
  <c r="K208" i="7" s="1"/>
  <c r="K226" i="7" s="1"/>
  <c r="L208" i="7" s="1"/>
  <c r="L226" i="7" s="1"/>
  <c r="M208" i="7" s="1"/>
  <c r="M226" i="7" s="1"/>
  <c r="N208" i="7" s="1"/>
  <c r="N226" i="7" s="1"/>
  <c r="O226" i="7" s="1"/>
  <c r="D225" i="7"/>
  <c r="E207" i="7" s="1"/>
  <c r="E225" i="7" s="1"/>
  <c r="F207" i="7" s="1"/>
  <c r="F225" i="7" s="1"/>
  <c r="G207" i="7" s="1"/>
  <c r="G225" i="7" s="1"/>
  <c r="H207" i="7" s="1"/>
  <c r="H225" i="7" s="1"/>
  <c r="I207" i="7" s="1"/>
  <c r="I225" i="7" s="1"/>
  <c r="J207" i="7" s="1"/>
  <c r="J225" i="7" s="1"/>
  <c r="K207" i="7" s="1"/>
  <c r="K225" i="7" s="1"/>
  <c r="L207" i="7" s="1"/>
  <c r="L225" i="7" s="1"/>
  <c r="M207" i="7" s="1"/>
  <c r="M225" i="7" s="1"/>
  <c r="N207" i="7" s="1"/>
  <c r="N225" i="7" s="1"/>
  <c r="O225" i="7" s="1"/>
  <c r="C225" i="7"/>
  <c r="D207" i="7" s="1"/>
  <c r="E224" i="7"/>
  <c r="F206" i="7" s="1"/>
  <c r="F224" i="7" s="1"/>
  <c r="D224" i="7"/>
  <c r="E206" i="7" s="1"/>
  <c r="C224" i="7"/>
  <c r="O220" i="7"/>
  <c r="O219" i="7"/>
  <c r="O218" i="7"/>
  <c r="C217" i="7"/>
  <c r="C223" i="7" s="1"/>
  <c r="O213" i="7"/>
  <c r="O212" i="7"/>
  <c r="O211" i="7"/>
  <c r="C209" i="7"/>
  <c r="O208" i="7"/>
  <c r="O207" i="7"/>
  <c r="O206" i="7"/>
  <c r="G206" i="7"/>
  <c r="G224" i="7" s="1"/>
  <c r="H206" i="7" s="1"/>
  <c r="H224" i="7" s="1"/>
  <c r="I206" i="7" s="1"/>
  <c r="I224" i="7" s="1"/>
  <c r="J206" i="7" s="1"/>
  <c r="J224" i="7" s="1"/>
  <c r="K206" i="7" s="1"/>
  <c r="K224" i="7" s="1"/>
  <c r="L206" i="7" s="1"/>
  <c r="L224" i="7" s="1"/>
  <c r="M206" i="7" s="1"/>
  <c r="M224" i="7" s="1"/>
  <c r="N206" i="7" s="1"/>
  <c r="N224" i="7" s="1"/>
  <c r="O224" i="7" s="1"/>
  <c r="D206" i="7"/>
  <c r="O205" i="7"/>
  <c r="C199" i="7"/>
  <c r="O197" i="7"/>
  <c r="C187" i="7"/>
  <c r="D27" i="5" s="1"/>
  <c r="O186" i="7"/>
  <c r="O29" i="1" s="1"/>
  <c r="O185" i="7"/>
  <c r="D185" i="7"/>
  <c r="D187" i="7" s="1"/>
  <c r="N174" i="7"/>
  <c r="O173" i="7"/>
  <c r="L172" i="7"/>
  <c r="L174" i="7" s="1"/>
  <c r="K172" i="7"/>
  <c r="K174" i="7" s="1"/>
  <c r="H172" i="7"/>
  <c r="H174" i="7" s="1"/>
  <c r="G172" i="7"/>
  <c r="G174" i="7" s="1"/>
  <c r="D172" i="7"/>
  <c r="D174" i="7" s="1"/>
  <c r="C172" i="7"/>
  <c r="C174" i="7" s="1"/>
  <c r="N171" i="7"/>
  <c r="M171" i="7"/>
  <c r="L171" i="7"/>
  <c r="K171" i="7"/>
  <c r="J171" i="7"/>
  <c r="I171" i="7"/>
  <c r="H171" i="7"/>
  <c r="G171" i="7"/>
  <c r="F171" i="7"/>
  <c r="E171" i="7"/>
  <c r="D171" i="7"/>
  <c r="C171" i="7"/>
  <c r="N170" i="7"/>
  <c r="N172" i="7" s="1"/>
  <c r="M170" i="7"/>
  <c r="M172" i="7" s="1"/>
  <c r="M174" i="7" s="1"/>
  <c r="L170" i="7"/>
  <c r="K170" i="7"/>
  <c r="J170" i="7"/>
  <c r="J172" i="7" s="1"/>
  <c r="J174" i="7" s="1"/>
  <c r="I170" i="7"/>
  <c r="I172" i="7" s="1"/>
  <c r="I174" i="7" s="1"/>
  <c r="H170" i="7"/>
  <c r="G170" i="7"/>
  <c r="F170" i="7"/>
  <c r="F172" i="7" s="1"/>
  <c r="F174" i="7" s="1"/>
  <c r="E170" i="7"/>
  <c r="E172" i="7" s="1"/>
  <c r="E174" i="7" s="1"/>
  <c r="D170" i="7"/>
  <c r="C170" i="7"/>
  <c r="O170" i="7" s="1"/>
  <c r="C167" i="7"/>
  <c r="D164" i="7" s="1"/>
  <c r="O166" i="7"/>
  <c r="N165" i="7"/>
  <c r="M165" i="7"/>
  <c r="L165" i="7"/>
  <c r="K165" i="7"/>
  <c r="J165" i="7"/>
  <c r="I165" i="7"/>
  <c r="H165" i="7"/>
  <c r="G165" i="7"/>
  <c r="F165" i="7"/>
  <c r="E165" i="7"/>
  <c r="D165" i="7"/>
  <c r="C165" i="7"/>
  <c r="O164" i="7"/>
  <c r="C161" i="7"/>
  <c r="O160" i="7"/>
  <c r="O159" i="7"/>
  <c r="O158" i="7"/>
  <c r="D158" i="7"/>
  <c r="D161" i="7" s="1"/>
  <c r="L153" i="7"/>
  <c r="D153" i="7"/>
  <c r="O152" i="7"/>
  <c r="N151" i="7"/>
  <c r="N153" i="7" s="1"/>
  <c r="M151" i="7"/>
  <c r="M153" i="7" s="1"/>
  <c r="J151" i="7"/>
  <c r="J153" i="7" s="1"/>
  <c r="I151" i="7"/>
  <c r="I153" i="7" s="1"/>
  <c r="F151" i="7"/>
  <c r="F153" i="7" s="1"/>
  <c r="E151" i="7"/>
  <c r="E153" i="7" s="1"/>
  <c r="N150" i="7"/>
  <c r="M150" i="7"/>
  <c r="L150" i="7"/>
  <c r="K150" i="7"/>
  <c r="J150" i="7"/>
  <c r="I150" i="7"/>
  <c r="H150" i="7"/>
  <c r="G150" i="7"/>
  <c r="F150" i="7"/>
  <c r="E150" i="7"/>
  <c r="D150" i="7"/>
  <c r="C150" i="7"/>
  <c r="O150" i="7" s="1"/>
  <c r="N149" i="7"/>
  <c r="M149" i="7"/>
  <c r="L149" i="7"/>
  <c r="L151" i="7" s="1"/>
  <c r="K149" i="7"/>
  <c r="K151" i="7" s="1"/>
  <c r="K153" i="7" s="1"/>
  <c r="J149" i="7"/>
  <c r="I149" i="7"/>
  <c r="H149" i="7"/>
  <c r="H151" i="7" s="1"/>
  <c r="H153" i="7" s="1"/>
  <c r="G149" i="7"/>
  <c r="G151" i="7" s="1"/>
  <c r="G153" i="7" s="1"/>
  <c r="F149" i="7"/>
  <c r="E149" i="7"/>
  <c r="D149" i="7"/>
  <c r="D151" i="7" s="1"/>
  <c r="C149" i="7"/>
  <c r="O149" i="7" s="1"/>
  <c r="O145" i="7"/>
  <c r="O144" i="7"/>
  <c r="G144" i="7" s="1"/>
  <c r="K144" i="7"/>
  <c r="C144" i="7"/>
  <c r="C146" i="7" s="1"/>
  <c r="D143" i="7" s="1"/>
  <c r="O143" i="7"/>
  <c r="C140" i="7"/>
  <c r="D137" i="7" s="1"/>
  <c r="D140" i="7" s="1"/>
  <c r="O139" i="7"/>
  <c r="O138" i="7"/>
  <c r="O137" i="7"/>
  <c r="G132" i="7"/>
  <c r="O131" i="7"/>
  <c r="M130" i="7"/>
  <c r="M132" i="7" s="1"/>
  <c r="L130" i="7"/>
  <c r="L132" i="7" s="1"/>
  <c r="I130" i="7"/>
  <c r="I132" i="7" s="1"/>
  <c r="H130" i="7"/>
  <c r="H132" i="7" s="1"/>
  <c r="E130" i="7"/>
  <c r="E132" i="7" s="1"/>
  <c r="D130" i="7"/>
  <c r="D132" i="7" s="1"/>
  <c r="N129" i="7"/>
  <c r="M129" i="7"/>
  <c r="L129" i="7"/>
  <c r="K129" i="7"/>
  <c r="J129" i="7"/>
  <c r="I129" i="7"/>
  <c r="H129" i="7"/>
  <c r="G129" i="7"/>
  <c r="F129" i="7"/>
  <c r="E129" i="7"/>
  <c r="D129" i="7"/>
  <c r="C129" i="7"/>
  <c r="O129" i="7" s="1"/>
  <c r="N128" i="7"/>
  <c r="N130" i="7" s="1"/>
  <c r="N132" i="7" s="1"/>
  <c r="M128" i="7"/>
  <c r="L128" i="7"/>
  <c r="K128" i="7"/>
  <c r="K130" i="7" s="1"/>
  <c r="K132" i="7" s="1"/>
  <c r="J128" i="7"/>
  <c r="J130" i="7" s="1"/>
  <c r="J132" i="7" s="1"/>
  <c r="I128" i="7"/>
  <c r="H128" i="7"/>
  <c r="G128" i="7"/>
  <c r="G130" i="7" s="1"/>
  <c r="F128" i="7"/>
  <c r="F130" i="7" s="1"/>
  <c r="F132" i="7" s="1"/>
  <c r="E128" i="7"/>
  <c r="D128" i="7"/>
  <c r="C128" i="7"/>
  <c r="C130" i="7" s="1"/>
  <c r="C132" i="7" s="1"/>
  <c r="O124" i="7"/>
  <c r="F123" i="7"/>
  <c r="O122" i="7"/>
  <c r="C119" i="7"/>
  <c r="O118" i="7"/>
  <c r="O117" i="7"/>
  <c r="O116" i="7"/>
  <c r="O123" i="7" s="1"/>
  <c r="J123" i="7" s="1"/>
  <c r="O110" i="7"/>
  <c r="L109" i="7"/>
  <c r="L111" i="7" s="1"/>
  <c r="K109" i="7"/>
  <c r="K111" i="7" s="1"/>
  <c r="H109" i="7"/>
  <c r="H111" i="7" s="1"/>
  <c r="G109" i="7"/>
  <c r="G111" i="7" s="1"/>
  <c r="D109" i="7"/>
  <c r="D111" i="7" s="1"/>
  <c r="C109" i="7"/>
  <c r="C111" i="7" s="1"/>
  <c r="N108" i="7"/>
  <c r="M108" i="7"/>
  <c r="L108" i="7"/>
  <c r="K108" i="7"/>
  <c r="J108" i="7"/>
  <c r="I108" i="7"/>
  <c r="H108" i="7"/>
  <c r="G108" i="7"/>
  <c r="F108" i="7"/>
  <c r="E108" i="7"/>
  <c r="D108" i="7"/>
  <c r="C108" i="7"/>
  <c r="N107" i="7"/>
  <c r="N109" i="7" s="1"/>
  <c r="N111" i="7" s="1"/>
  <c r="M107" i="7"/>
  <c r="M109" i="7" s="1"/>
  <c r="M111" i="7" s="1"/>
  <c r="L107" i="7"/>
  <c r="K107" i="7"/>
  <c r="J107" i="7"/>
  <c r="J109" i="7" s="1"/>
  <c r="J111" i="7" s="1"/>
  <c r="I107" i="7"/>
  <c r="I109" i="7" s="1"/>
  <c r="I111" i="7" s="1"/>
  <c r="H107" i="7"/>
  <c r="G107" i="7"/>
  <c r="F107" i="7"/>
  <c r="F109" i="7" s="1"/>
  <c r="F111" i="7" s="1"/>
  <c r="E107" i="7"/>
  <c r="E109" i="7" s="1"/>
  <c r="E111" i="7" s="1"/>
  <c r="D107" i="7"/>
  <c r="C107" i="7"/>
  <c r="O103" i="7"/>
  <c r="O101" i="7"/>
  <c r="C98" i="7"/>
  <c r="O97" i="7"/>
  <c r="O96" i="7"/>
  <c r="O95" i="7"/>
  <c r="D95" i="7"/>
  <c r="D98" i="7" s="1"/>
  <c r="I90" i="7"/>
  <c r="E90" i="7"/>
  <c r="O89" i="7"/>
  <c r="N88" i="7"/>
  <c r="N90" i="7" s="1"/>
  <c r="K88" i="7"/>
  <c r="K90" i="7" s="1"/>
  <c r="J88" i="7"/>
  <c r="J90" i="7" s="1"/>
  <c r="G88" i="7"/>
  <c r="G90" i="7" s="1"/>
  <c r="F88" i="7"/>
  <c r="F90" i="7" s="1"/>
  <c r="C88" i="7"/>
  <c r="C90" i="7" s="1"/>
  <c r="N87" i="7"/>
  <c r="M87" i="7"/>
  <c r="L87" i="7"/>
  <c r="K87" i="7"/>
  <c r="J87" i="7"/>
  <c r="I87" i="7"/>
  <c r="H87" i="7"/>
  <c r="G87" i="7"/>
  <c r="F87" i="7"/>
  <c r="E87" i="7"/>
  <c r="D87" i="7"/>
  <c r="C87" i="7"/>
  <c r="N86" i="7"/>
  <c r="M86" i="7"/>
  <c r="M88" i="7" s="1"/>
  <c r="M90" i="7" s="1"/>
  <c r="L86" i="7"/>
  <c r="L88" i="7" s="1"/>
  <c r="L90" i="7" s="1"/>
  <c r="K86" i="7"/>
  <c r="J86" i="7"/>
  <c r="I86" i="7"/>
  <c r="I88" i="7" s="1"/>
  <c r="H86" i="7"/>
  <c r="H88" i="7" s="1"/>
  <c r="H90" i="7" s="1"/>
  <c r="G86" i="7"/>
  <c r="F86" i="7"/>
  <c r="E86" i="7"/>
  <c r="E88" i="7" s="1"/>
  <c r="D86" i="7"/>
  <c r="D88" i="7" s="1"/>
  <c r="D90" i="7" s="1"/>
  <c r="C86" i="7"/>
  <c r="O86" i="7" s="1"/>
  <c r="O82" i="7"/>
  <c r="C80" i="7"/>
  <c r="O80" i="7" s="1"/>
  <c r="C77" i="7"/>
  <c r="O76" i="7"/>
  <c r="O75" i="7"/>
  <c r="O28" i="1" s="1"/>
  <c r="O74" i="7"/>
  <c r="E74" i="7"/>
  <c r="E77" i="7" s="1"/>
  <c r="D74" i="7"/>
  <c r="D77" i="7" s="1"/>
  <c r="M69" i="7"/>
  <c r="O68" i="7"/>
  <c r="K67" i="7"/>
  <c r="K69" i="7" s="1"/>
  <c r="G67" i="7"/>
  <c r="G69" i="7" s="1"/>
  <c r="C67" i="7"/>
  <c r="C69" i="7" s="1"/>
  <c r="N66" i="7"/>
  <c r="M66" i="7"/>
  <c r="L66" i="7"/>
  <c r="K66" i="7"/>
  <c r="J66" i="7"/>
  <c r="I66" i="7"/>
  <c r="H66" i="7"/>
  <c r="G66" i="7"/>
  <c r="F66" i="7"/>
  <c r="E66" i="7"/>
  <c r="D66" i="7"/>
  <c r="C66" i="7"/>
  <c r="N65" i="7"/>
  <c r="N67" i="7" s="1"/>
  <c r="N69" i="7" s="1"/>
  <c r="M65" i="7"/>
  <c r="M67" i="7" s="1"/>
  <c r="L65" i="7"/>
  <c r="L67" i="7" s="1"/>
  <c r="L69" i="7" s="1"/>
  <c r="K65" i="7"/>
  <c r="J65" i="7"/>
  <c r="J67" i="7" s="1"/>
  <c r="J69" i="7" s="1"/>
  <c r="I65" i="7"/>
  <c r="I67" i="7" s="1"/>
  <c r="I69" i="7" s="1"/>
  <c r="H65" i="7"/>
  <c r="H67" i="7" s="1"/>
  <c r="H69" i="7" s="1"/>
  <c r="G65" i="7"/>
  <c r="F65" i="7"/>
  <c r="F67" i="7" s="1"/>
  <c r="F69" i="7" s="1"/>
  <c r="E65" i="7"/>
  <c r="E67" i="7" s="1"/>
  <c r="E69" i="7" s="1"/>
  <c r="D65" i="7"/>
  <c r="D67" i="7" s="1"/>
  <c r="D69" i="7" s="1"/>
  <c r="C65" i="7"/>
  <c r="F62" i="7"/>
  <c r="G59" i="7" s="1"/>
  <c r="G62" i="7" s="1"/>
  <c r="O61" i="7"/>
  <c r="N60" i="7"/>
  <c r="M60" i="7"/>
  <c r="L60" i="7"/>
  <c r="K60" i="7"/>
  <c r="J60" i="7"/>
  <c r="I60" i="7"/>
  <c r="H60" i="7"/>
  <c r="G60" i="7"/>
  <c r="F60" i="7"/>
  <c r="E60" i="7"/>
  <c r="D60" i="7"/>
  <c r="C60" i="7"/>
  <c r="C62" i="7" s="1"/>
  <c r="O59" i="7"/>
  <c r="H59" i="7"/>
  <c r="H62" i="7" s="1"/>
  <c r="I59" i="7" s="1"/>
  <c r="I62" i="7" s="1"/>
  <c r="J59" i="7" s="1"/>
  <c r="J62" i="7" s="1"/>
  <c r="K59" i="7" s="1"/>
  <c r="K62" i="7" s="1"/>
  <c r="L59" i="7" s="1"/>
  <c r="L62" i="7" s="1"/>
  <c r="M59" i="7" s="1"/>
  <c r="M62" i="7" s="1"/>
  <c r="N59" i="7" s="1"/>
  <c r="N62" i="7" s="1"/>
  <c r="O62" i="7" s="1"/>
  <c r="D59" i="7"/>
  <c r="D62" i="7" s="1"/>
  <c r="E59" i="7" s="1"/>
  <c r="E62" i="7" s="1"/>
  <c r="F59" i="7" s="1"/>
  <c r="D56" i="7"/>
  <c r="C56" i="7"/>
  <c r="O55" i="7"/>
  <c r="O54" i="7"/>
  <c r="O27" i="1" s="1"/>
  <c r="O53" i="7"/>
  <c r="D53" i="7"/>
  <c r="G48" i="7"/>
  <c r="O47" i="7"/>
  <c r="M46" i="7"/>
  <c r="M48" i="7" s="1"/>
  <c r="I46" i="7"/>
  <c r="I48" i="7" s="1"/>
  <c r="E46" i="7"/>
  <c r="E48" i="7" s="1"/>
  <c r="N45" i="7"/>
  <c r="N46" i="7" s="1"/>
  <c r="N48" i="7" s="1"/>
  <c r="M45" i="7"/>
  <c r="L45" i="7"/>
  <c r="K45" i="7"/>
  <c r="J45" i="7"/>
  <c r="J46" i="7" s="1"/>
  <c r="J48" i="7" s="1"/>
  <c r="I45" i="7"/>
  <c r="H45" i="7"/>
  <c r="G45" i="7"/>
  <c r="F45" i="7"/>
  <c r="F46" i="7" s="1"/>
  <c r="F48" i="7" s="1"/>
  <c r="E45" i="7"/>
  <c r="D45" i="7"/>
  <c r="C45" i="7"/>
  <c r="N44" i="7"/>
  <c r="M44" i="7"/>
  <c r="L44" i="7"/>
  <c r="L46" i="7" s="1"/>
  <c r="L48" i="7" s="1"/>
  <c r="K44" i="7"/>
  <c r="K46" i="7" s="1"/>
  <c r="K48" i="7" s="1"/>
  <c r="J44" i="7"/>
  <c r="I44" i="7"/>
  <c r="H44" i="7"/>
  <c r="H46" i="7" s="1"/>
  <c r="H48" i="7" s="1"/>
  <c r="G44" i="7"/>
  <c r="G46" i="7" s="1"/>
  <c r="F44" i="7"/>
  <c r="E44" i="7"/>
  <c r="D44" i="7"/>
  <c r="D46" i="7" s="1"/>
  <c r="D48" i="7" s="1"/>
  <c r="C44" i="7"/>
  <c r="C46" i="7" s="1"/>
  <c r="C48" i="7" s="1"/>
  <c r="O40" i="7"/>
  <c r="O38" i="7"/>
  <c r="C35" i="7"/>
  <c r="O34" i="7"/>
  <c r="O33" i="7"/>
  <c r="O26" i="1" s="1"/>
  <c r="O32" i="7"/>
  <c r="J27" i="7"/>
  <c r="O26" i="7"/>
  <c r="L25" i="7"/>
  <c r="L27" i="7" s="1"/>
  <c r="H25" i="7"/>
  <c r="H27" i="7" s="1"/>
  <c r="D25" i="7"/>
  <c r="D27" i="7" s="1"/>
  <c r="N24" i="7"/>
  <c r="M24" i="7"/>
  <c r="M25" i="7" s="1"/>
  <c r="M27" i="7" s="1"/>
  <c r="L24" i="7"/>
  <c r="K24" i="7"/>
  <c r="J24" i="7"/>
  <c r="I24" i="7"/>
  <c r="I25" i="7" s="1"/>
  <c r="I27" i="7" s="1"/>
  <c r="H24" i="7"/>
  <c r="G24" i="7"/>
  <c r="F24" i="7"/>
  <c r="E24" i="7"/>
  <c r="E25" i="7" s="1"/>
  <c r="E27" i="7" s="1"/>
  <c r="D24" i="7"/>
  <c r="C24" i="7"/>
  <c r="O24" i="7" s="1"/>
  <c r="N23" i="7"/>
  <c r="N25" i="7" s="1"/>
  <c r="N27" i="7" s="1"/>
  <c r="M23" i="7"/>
  <c r="L23" i="7"/>
  <c r="K23" i="7"/>
  <c r="K25" i="7" s="1"/>
  <c r="K27" i="7" s="1"/>
  <c r="J23" i="7"/>
  <c r="J25" i="7" s="1"/>
  <c r="I23" i="7"/>
  <c r="H23" i="7"/>
  <c r="G23" i="7"/>
  <c r="G25" i="7" s="1"/>
  <c r="G27" i="7" s="1"/>
  <c r="F23" i="7"/>
  <c r="F25" i="7" s="1"/>
  <c r="F27" i="7" s="1"/>
  <c r="E23" i="7"/>
  <c r="D23" i="7"/>
  <c r="C23" i="7"/>
  <c r="C25" i="7" s="1"/>
  <c r="C27" i="7" s="1"/>
  <c r="O19" i="7"/>
  <c r="O17" i="7"/>
  <c r="C14" i="7"/>
  <c r="O13" i="7"/>
  <c r="O12" i="7"/>
  <c r="O11" i="7"/>
  <c r="R75" i="6"/>
  <c r="O75" i="6"/>
  <c r="S73" i="6"/>
  <c r="R73" i="6"/>
  <c r="Q73" i="6"/>
  <c r="O73" i="6"/>
  <c r="R71" i="6"/>
  <c r="O71" i="6" s="1"/>
  <c r="O70" i="6"/>
  <c r="S67" i="6"/>
  <c r="R67" i="6"/>
  <c r="O67" i="6" s="1"/>
  <c r="Q67" i="6"/>
  <c r="R65" i="6"/>
  <c r="O65" i="6"/>
  <c r="O64" i="6"/>
  <c r="S61" i="6"/>
  <c r="R61" i="6"/>
  <c r="O61" i="6" s="1"/>
  <c r="Q61" i="6"/>
  <c r="R59" i="6"/>
  <c r="O59" i="6"/>
  <c r="O58" i="6"/>
  <c r="S55" i="6"/>
  <c r="R55" i="6"/>
  <c r="Q55" i="6"/>
  <c r="O55" i="6"/>
  <c r="R53" i="6"/>
  <c r="O53" i="6"/>
  <c r="O52" i="6"/>
  <c r="R49" i="6"/>
  <c r="O49" i="6" s="1"/>
  <c r="S48" i="6"/>
  <c r="R48" i="6"/>
  <c r="O48" i="6" s="1"/>
  <c r="Q48" i="6"/>
  <c r="S47" i="6"/>
  <c r="R47" i="6"/>
  <c r="O47" i="6" s="1"/>
  <c r="Q47" i="6"/>
  <c r="S46" i="6"/>
  <c r="R46" i="6"/>
  <c r="O46" i="6" s="1"/>
  <c r="Q46" i="6"/>
  <c r="H46" i="6"/>
  <c r="S45" i="6"/>
  <c r="R45" i="6"/>
  <c r="Q45" i="6"/>
  <c r="O45" i="6"/>
  <c r="S44" i="6"/>
  <c r="R44" i="6"/>
  <c r="Q44" i="6"/>
  <c r="O44" i="6"/>
  <c r="H44" i="6"/>
  <c r="S43" i="6"/>
  <c r="R43" i="6"/>
  <c r="Q43" i="6"/>
  <c r="O43" i="6"/>
  <c r="S42" i="6"/>
  <c r="R42" i="6"/>
  <c r="Q42" i="6"/>
  <c r="O42" i="6"/>
  <c r="H42" i="6"/>
  <c r="O40" i="6"/>
  <c r="H40" i="6"/>
  <c r="R36" i="6"/>
  <c r="O36" i="6" s="1"/>
  <c r="R32" i="6"/>
  <c r="O32" i="6" s="1"/>
  <c r="O31" i="6"/>
  <c r="R28" i="6"/>
  <c r="O28" i="6"/>
  <c r="R27" i="6"/>
  <c r="O27" i="6"/>
  <c r="R25" i="6"/>
  <c r="O25" i="6"/>
  <c r="H25" i="6"/>
  <c r="R24" i="6"/>
  <c r="O24" i="6" s="1"/>
  <c r="R23" i="6"/>
  <c r="O23" i="6" s="1"/>
  <c r="R22" i="6"/>
  <c r="O22" i="6" s="1"/>
  <c r="R19" i="6"/>
  <c r="O19" i="6" s="1"/>
  <c r="R18" i="6"/>
  <c r="O18" i="6" s="1"/>
  <c r="R17" i="6"/>
  <c r="O17" i="6" s="1"/>
  <c r="R16" i="6"/>
  <c r="O16" i="6" s="1"/>
  <c r="R13" i="6"/>
  <c r="O13" i="6"/>
  <c r="H13" i="6"/>
  <c r="R12" i="6"/>
  <c r="O12" i="6"/>
  <c r="H12" i="6"/>
  <c r="R11" i="6"/>
  <c r="O11" i="6"/>
  <c r="H11" i="6"/>
  <c r="R10" i="6"/>
  <c r="O10" i="6"/>
  <c r="H14" i="4" l="1"/>
  <c r="G14" i="4"/>
  <c r="G35" i="4" s="1"/>
  <c r="I14" i="4"/>
  <c r="I35" i="4" s="1"/>
  <c r="I12" i="6"/>
  <c r="G27" i="4" s="1"/>
  <c r="L13" i="4"/>
  <c r="K13" i="4"/>
  <c r="K29" i="4" s="1"/>
  <c r="J13" i="4"/>
  <c r="J28" i="4" s="1"/>
  <c r="I11" i="6"/>
  <c r="F20" i="4" s="1"/>
  <c r="M13" i="4"/>
  <c r="O13" i="4"/>
  <c r="O28" i="4" s="1"/>
  <c r="N13" i="4"/>
  <c r="N28" i="4" s="1"/>
  <c r="I13" i="4"/>
  <c r="I29" i="4" s="1"/>
  <c r="H13" i="4"/>
  <c r="G13" i="4"/>
  <c r="G28" i="4" s="1"/>
  <c r="L14" i="4"/>
  <c r="L35" i="4" s="1"/>
  <c r="K14" i="4"/>
  <c r="K36" i="4" s="1"/>
  <c r="J14" i="4"/>
  <c r="E137" i="7"/>
  <c r="E140" i="7" s="1"/>
  <c r="E13" i="4"/>
  <c r="E29" i="4" s="1"/>
  <c r="D13" i="4"/>
  <c r="D29" i="4" s="1"/>
  <c r="F13" i="4"/>
  <c r="D14" i="4"/>
  <c r="D35" i="4" s="1"/>
  <c r="F14" i="4"/>
  <c r="F35" i="4" s="1"/>
  <c r="E14" i="4"/>
  <c r="E36" i="4" s="1"/>
  <c r="H35" i="4"/>
  <c r="F28" i="4"/>
  <c r="M28" i="4"/>
  <c r="K28" i="4"/>
  <c r="H28" i="4"/>
  <c r="J35" i="4"/>
  <c r="L28" i="4"/>
  <c r="O88" i="7"/>
  <c r="O90" i="7" s="1"/>
  <c r="H14" i="6"/>
  <c r="I13" i="6" s="1"/>
  <c r="L44" i="4"/>
  <c r="H44" i="4"/>
  <c r="D44" i="4"/>
  <c r="O44" i="4"/>
  <c r="K44" i="4"/>
  <c r="G44" i="4"/>
  <c r="N44" i="4"/>
  <c r="J44" i="4"/>
  <c r="F44" i="4"/>
  <c r="M44" i="4"/>
  <c r="I44" i="4"/>
  <c r="E44" i="4"/>
  <c r="O53" i="4"/>
  <c r="K53" i="4"/>
  <c r="G53" i="4"/>
  <c r="N53" i="4"/>
  <c r="J53" i="4"/>
  <c r="F53" i="4"/>
  <c r="M53" i="4"/>
  <c r="I53" i="4"/>
  <c r="E53" i="4"/>
  <c r="L53" i="4"/>
  <c r="H53" i="4"/>
  <c r="D53" i="4"/>
  <c r="M56" i="4"/>
  <c r="I56" i="4"/>
  <c r="E56" i="4"/>
  <c r="L56" i="4"/>
  <c r="H56" i="4"/>
  <c r="D56" i="4"/>
  <c r="O56" i="4"/>
  <c r="K56" i="4"/>
  <c r="G56" i="4"/>
  <c r="F56" i="4"/>
  <c r="N56" i="4"/>
  <c r="J56" i="4"/>
  <c r="M58" i="4"/>
  <c r="I58" i="4"/>
  <c r="E58" i="4"/>
  <c r="L58" i="4"/>
  <c r="H58" i="4"/>
  <c r="D58" i="4"/>
  <c r="O58" i="4"/>
  <c r="K58" i="4"/>
  <c r="G58" i="4"/>
  <c r="N58" i="4"/>
  <c r="J58" i="4"/>
  <c r="F58" i="4"/>
  <c r="O59" i="4"/>
  <c r="K59" i="4"/>
  <c r="G59" i="4"/>
  <c r="N59" i="4"/>
  <c r="J59" i="4"/>
  <c r="F59" i="4"/>
  <c r="M59" i="4"/>
  <c r="I59" i="4"/>
  <c r="E59" i="4"/>
  <c r="L59" i="4"/>
  <c r="H59" i="4"/>
  <c r="D59" i="4"/>
  <c r="M60" i="4"/>
  <c r="I60" i="4"/>
  <c r="E60" i="4"/>
  <c r="L60" i="4"/>
  <c r="H60" i="4"/>
  <c r="D60" i="4"/>
  <c r="O60" i="4"/>
  <c r="K60" i="4"/>
  <c r="G60" i="4"/>
  <c r="N60" i="4"/>
  <c r="J60" i="4"/>
  <c r="F60" i="4"/>
  <c r="O65" i="7"/>
  <c r="O66" i="7"/>
  <c r="O81" i="7"/>
  <c r="O107" i="7"/>
  <c r="O108" i="7"/>
  <c r="D116" i="7"/>
  <c r="D119" i="7" s="1"/>
  <c r="C227" i="7"/>
  <c r="D205" i="7"/>
  <c r="F12" i="4"/>
  <c r="F22" i="4" s="1"/>
  <c r="E12" i="4"/>
  <c r="D12" i="4"/>
  <c r="D21" i="4" s="1"/>
  <c r="N12" i="4"/>
  <c r="N21" i="4" s="1"/>
  <c r="M12" i="4"/>
  <c r="M22" i="4" s="1"/>
  <c r="O12" i="4"/>
  <c r="N43" i="4"/>
  <c r="J43" i="4"/>
  <c r="J42" i="4" s="1"/>
  <c r="F43" i="4"/>
  <c r="F42" i="4" s="1"/>
  <c r="M43" i="4"/>
  <c r="M42" i="4" s="1"/>
  <c r="O27" i="10" s="1"/>
  <c r="O29" i="10" s="1"/>
  <c r="I43" i="4"/>
  <c r="E43" i="4"/>
  <c r="E42" i="4" s="1"/>
  <c r="D27" i="10" s="1"/>
  <c r="D29" i="10" s="1"/>
  <c r="L43" i="4"/>
  <c r="L42" i="4" s="1"/>
  <c r="M27" i="10" s="1"/>
  <c r="H43" i="4"/>
  <c r="H42" i="4" s="1"/>
  <c r="H27" i="10" s="1"/>
  <c r="H29" i="10" s="1"/>
  <c r="D43" i="4"/>
  <c r="O43" i="4"/>
  <c r="O42" i="4" s="1"/>
  <c r="K43" i="4"/>
  <c r="K42" i="4" s="1"/>
  <c r="G43" i="4"/>
  <c r="G42" i="4" s="1"/>
  <c r="K27" i="4"/>
  <c r="G20" i="4"/>
  <c r="N27" i="4"/>
  <c r="J20" i="4"/>
  <c r="E20" i="4"/>
  <c r="L20" i="4"/>
  <c r="D27" i="4"/>
  <c r="H20" i="4"/>
  <c r="O49" i="4"/>
  <c r="K49" i="4"/>
  <c r="G49" i="4"/>
  <c r="N49" i="4"/>
  <c r="J49" i="4"/>
  <c r="F49" i="4"/>
  <c r="M49" i="4"/>
  <c r="I49" i="4"/>
  <c r="E49" i="4"/>
  <c r="D49" i="4"/>
  <c r="L49" i="4"/>
  <c r="H49" i="4"/>
  <c r="M50" i="4"/>
  <c r="I50" i="4"/>
  <c r="E50" i="4"/>
  <c r="L50" i="4"/>
  <c r="H50" i="4"/>
  <c r="D50" i="4"/>
  <c r="O50" i="4"/>
  <c r="K50" i="4"/>
  <c r="G50" i="4"/>
  <c r="N50" i="4"/>
  <c r="J50" i="4"/>
  <c r="F50" i="4"/>
  <c r="O57" i="4"/>
  <c r="K57" i="4"/>
  <c r="G57" i="4"/>
  <c r="N57" i="4"/>
  <c r="J57" i="4"/>
  <c r="F57" i="4"/>
  <c r="M57" i="4"/>
  <c r="I57" i="4"/>
  <c r="E57" i="4"/>
  <c r="D57" i="4"/>
  <c r="L57" i="4"/>
  <c r="H57" i="4"/>
  <c r="O44" i="7"/>
  <c r="E16" i="5"/>
  <c r="E53" i="7"/>
  <c r="E56" i="7" s="1"/>
  <c r="F74" i="7"/>
  <c r="F77" i="7" s="1"/>
  <c r="O102" i="7"/>
  <c r="M123" i="7"/>
  <c r="I123" i="7"/>
  <c r="E123" i="7"/>
  <c r="L123" i="7"/>
  <c r="H123" i="7"/>
  <c r="D123" i="7"/>
  <c r="K123" i="7"/>
  <c r="G123" i="7"/>
  <c r="C123" i="7"/>
  <c r="C125" i="7" s="1"/>
  <c r="D122" i="7" s="1"/>
  <c r="D125" i="7" s="1"/>
  <c r="E122" i="7" s="1"/>
  <c r="E125" i="7" s="1"/>
  <c r="F122" i="7" s="1"/>
  <c r="F125" i="7" s="1"/>
  <c r="G122" i="7" s="1"/>
  <c r="G125" i="7" s="1"/>
  <c r="H122" i="7" s="1"/>
  <c r="H125" i="7" s="1"/>
  <c r="I122" i="7" s="1"/>
  <c r="I125" i="7" s="1"/>
  <c r="J122" i="7" s="1"/>
  <c r="J125" i="7" s="1"/>
  <c r="K122" i="7" s="1"/>
  <c r="K125" i="7" s="1"/>
  <c r="L122" i="7" s="1"/>
  <c r="L125" i="7" s="1"/>
  <c r="M122" i="7" s="1"/>
  <c r="M125" i="7" s="1"/>
  <c r="N122" i="7" s="1"/>
  <c r="N125" i="7" s="1"/>
  <c r="O125" i="7" s="1"/>
  <c r="N123" i="7"/>
  <c r="D167" i="7"/>
  <c r="E164" i="7" s="1"/>
  <c r="E167" i="7" s="1"/>
  <c r="F164" i="7" s="1"/>
  <c r="F167" i="7" s="1"/>
  <c r="G164" i="7" s="1"/>
  <c r="G167" i="7" s="1"/>
  <c r="H164" i="7" s="1"/>
  <c r="H167" i="7" s="1"/>
  <c r="I164" i="7" s="1"/>
  <c r="I167" i="7" s="1"/>
  <c r="J164" i="7" s="1"/>
  <c r="J167" i="7" s="1"/>
  <c r="K164" i="7" s="1"/>
  <c r="K167" i="7" s="1"/>
  <c r="L164" i="7" s="1"/>
  <c r="L167" i="7" s="1"/>
  <c r="M164" i="7" s="1"/>
  <c r="M167" i="7" s="1"/>
  <c r="N164" i="7" s="1"/>
  <c r="N167" i="7" s="1"/>
  <c r="O167" i="7" s="1"/>
  <c r="O171" i="7"/>
  <c r="O172" i="7" s="1"/>
  <c r="O174" i="7" s="1"/>
  <c r="O14" i="4"/>
  <c r="O35" i="4" s="1"/>
  <c r="N14" i="4"/>
  <c r="N35" i="4" s="1"/>
  <c r="M14" i="4"/>
  <c r="M35" i="4" s="1"/>
  <c r="M54" i="4"/>
  <c r="I54" i="4"/>
  <c r="E54" i="4"/>
  <c r="L54" i="4"/>
  <c r="H54" i="4"/>
  <c r="D54" i="4"/>
  <c r="O54" i="4"/>
  <c r="K54" i="4"/>
  <c r="G54" i="4"/>
  <c r="J54" i="4"/>
  <c r="F54" i="4"/>
  <c r="N54" i="4"/>
  <c r="D32" i="7"/>
  <c r="D35" i="7" s="1"/>
  <c r="O151" i="7"/>
  <c r="O153" i="7" s="1"/>
  <c r="E27" i="5"/>
  <c r="E185" i="7"/>
  <c r="E187" i="7" s="1"/>
  <c r="I12" i="4"/>
  <c r="I21" i="4" s="1"/>
  <c r="H12" i="4"/>
  <c r="H11" i="4" s="1"/>
  <c r="G12" i="4"/>
  <c r="G11" i="4" s="1"/>
  <c r="J12" i="4"/>
  <c r="J11" i="4" s="1"/>
  <c r="J16" i="4" s="1"/>
  <c r="L12" i="4"/>
  <c r="K12" i="4"/>
  <c r="O51" i="4"/>
  <c r="K51" i="4"/>
  <c r="G51" i="4"/>
  <c r="N51" i="4"/>
  <c r="J51" i="4"/>
  <c r="F51" i="4"/>
  <c r="M51" i="4"/>
  <c r="I51" i="4"/>
  <c r="E51" i="4"/>
  <c r="L51" i="4"/>
  <c r="H51" i="4"/>
  <c r="D51" i="4"/>
  <c r="M52" i="4"/>
  <c r="I52" i="4"/>
  <c r="E52" i="4"/>
  <c r="L52" i="4"/>
  <c r="H52" i="4"/>
  <c r="D52" i="4"/>
  <c r="O52" i="4"/>
  <c r="K52" i="4"/>
  <c r="G52" i="4"/>
  <c r="N52" i="4"/>
  <c r="J52" i="4"/>
  <c r="F52" i="4"/>
  <c r="O55" i="4"/>
  <c r="K55" i="4"/>
  <c r="G55" i="4"/>
  <c r="N55" i="4"/>
  <c r="J55" i="4"/>
  <c r="F55" i="4"/>
  <c r="M55" i="4"/>
  <c r="I55" i="4"/>
  <c r="E55" i="4"/>
  <c r="H55" i="4"/>
  <c r="D55" i="4"/>
  <c r="L55" i="4"/>
  <c r="M62" i="4"/>
  <c r="I62" i="4"/>
  <c r="E62" i="4"/>
  <c r="L62" i="4"/>
  <c r="H62" i="4"/>
  <c r="D62" i="4"/>
  <c r="O62" i="4"/>
  <c r="K62" i="4"/>
  <c r="G62" i="4"/>
  <c r="J62" i="4"/>
  <c r="F62" i="4"/>
  <c r="N62" i="4"/>
  <c r="O68" i="4"/>
  <c r="K68" i="4"/>
  <c r="G68" i="4"/>
  <c r="N68" i="4"/>
  <c r="J68" i="4"/>
  <c r="F68" i="4"/>
  <c r="M68" i="4"/>
  <c r="I68" i="4"/>
  <c r="E68" i="4"/>
  <c r="L68" i="4"/>
  <c r="H68" i="4"/>
  <c r="D68" i="4"/>
  <c r="O45" i="7"/>
  <c r="O87" i="7"/>
  <c r="E95" i="7"/>
  <c r="E98" i="7" s="1"/>
  <c r="O128" i="7"/>
  <c r="O130" i="7" s="1"/>
  <c r="O132" i="7" s="1"/>
  <c r="N144" i="7"/>
  <c r="J144" i="7"/>
  <c r="F144" i="7"/>
  <c r="M144" i="7"/>
  <c r="I144" i="7"/>
  <c r="E144" i="7"/>
  <c r="L144" i="7"/>
  <c r="H144" i="7"/>
  <c r="D144" i="7"/>
  <c r="D146" i="7" s="1"/>
  <c r="E21" i="5"/>
  <c r="E158" i="7"/>
  <c r="E161" i="7" s="1"/>
  <c r="R19" i="10"/>
  <c r="F25" i="10"/>
  <c r="J30" i="10"/>
  <c r="X21" i="10" s="1"/>
  <c r="G31" i="10"/>
  <c r="S36" i="10"/>
  <c r="X24" i="10"/>
  <c r="E49" i="12"/>
  <c r="F46" i="12"/>
  <c r="O23" i="7"/>
  <c r="O25" i="7" s="1"/>
  <c r="O27" i="7" s="1"/>
  <c r="C151" i="7"/>
  <c r="C153" i="7" s="1"/>
  <c r="C17" i="1"/>
  <c r="O209" i="7"/>
  <c r="O245" i="7"/>
  <c r="E57" i="5"/>
  <c r="E308" i="7"/>
  <c r="E311" i="7" s="1"/>
  <c r="E71" i="5"/>
  <c r="E350" i="7"/>
  <c r="E353" i="7" s="1"/>
  <c r="N19" i="10"/>
  <c r="F18" i="10"/>
  <c r="J22" i="10"/>
  <c r="V17" i="10" s="1"/>
  <c r="R25" i="10"/>
  <c r="M29" i="10"/>
  <c r="F30" i="10"/>
  <c r="C31" i="10"/>
  <c r="D25" i="12"/>
  <c r="J22" i="12"/>
  <c r="I25" i="12"/>
  <c r="O25" i="12"/>
  <c r="G37" i="12"/>
  <c r="Q37" i="12"/>
  <c r="R34" i="12"/>
  <c r="C43" i="12"/>
  <c r="N40" i="12"/>
  <c r="M43" i="12"/>
  <c r="O63" i="4"/>
  <c r="K63" i="4"/>
  <c r="G63" i="4"/>
  <c r="N63" i="4"/>
  <c r="J63" i="4"/>
  <c r="F63" i="4"/>
  <c r="M63" i="4"/>
  <c r="I63" i="4"/>
  <c r="E63" i="4"/>
  <c r="H63" i="4"/>
  <c r="D63" i="4"/>
  <c r="L63" i="4"/>
  <c r="D21" i="5"/>
  <c r="O287" i="7"/>
  <c r="D57" i="5"/>
  <c r="C314" i="7"/>
  <c r="D339" i="7"/>
  <c r="E66" i="5" s="1"/>
  <c r="J19" i="10"/>
  <c r="R18" i="10"/>
  <c r="X15" i="10" s="1"/>
  <c r="F22" i="10"/>
  <c r="N25" i="10"/>
  <c r="I31" i="10"/>
  <c r="F28" i="12"/>
  <c r="E31" i="12"/>
  <c r="K31" i="12"/>
  <c r="H36" i="4"/>
  <c r="D36" i="4"/>
  <c r="O36" i="4"/>
  <c r="M29" i="4"/>
  <c r="K22" i="4"/>
  <c r="J36" i="4"/>
  <c r="L29" i="4"/>
  <c r="H29" i="4"/>
  <c r="N22" i="4"/>
  <c r="F29" i="4"/>
  <c r="D22" i="4"/>
  <c r="O29" i="4"/>
  <c r="G29" i="4"/>
  <c r="O61" i="4"/>
  <c r="K61" i="4"/>
  <c r="G61" i="4"/>
  <c r="N61" i="4"/>
  <c r="J61" i="4"/>
  <c r="F61" i="4"/>
  <c r="M61" i="4"/>
  <c r="I61" i="4"/>
  <c r="E61" i="4"/>
  <c r="L61" i="4"/>
  <c r="H61" i="4"/>
  <c r="D61" i="4"/>
  <c r="D11" i="7"/>
  <c r="D14" i="7" s="1"/>
  <c r="O25" i="1"/>
  <c r="O30" i="1" s="1"/>
  <c r="D16" i="5"/>
  <c r="D20" i="5"/>
  <c r="F333" i="7"/>
  <c r="F336" i="7" s="1"/>
  <c r="E338" i="7"/>
  <c r="F58" i="5" s="1"/>
  <c r="F19" i="10"/>
  <c r="J25" i="10"/>
  <c r="E31" i="10"/>
  <c r="N30" i="10"/>
  <c r="X22" i="10" s="1"/>
  <c r="K31" i="10"/>
  <c r="N31" i="10" s="1"/>
  <c r="Q37" i="10"/>
  <c r="C55" i="12"/>
  <c r="C321" i="7"/>
  <c r="F16" i="10"/>
  <c r="J16" i="10"/>
  <c r="V13" i="10" s="1"/>
  <c r="N16" i="10"/>
  <c r="V14" i="10" s="1"/>
  <c r="R16" i="10"/>
  <c r="V15" i="10" s="1"/>
  <c r="F24" i="10"/>
  <c r="J24" i="10"/>
  <c r="X17" i="10" s="1"/>
  <c r="N24" i="10"/>
  <c r="X18" i="10" s="1"/>
  <c r="R24" i="10"/>
  <c r="X19" i="10" s="1"/>
  <c r="F28" i="10"/>
  <c r="J28" i="10"/>
  <c r="V21" i="10" s="1"/>
  <c r="N28" i="10"/>
  <c r="V22" i="10" s="1"/>
  <c r="R28" i="10"/>
  <c r="V23" i="10" s="1"/>
  <c r="F34" i="10"/>
  <c r="E19" i="12"/>
  <c r="F22" i="12"/>
  <c r="G31" i="12"/>
  <c r="R28" i="12"/>
  <c r="Q31" i="12"/>
  <c r="C37" i="12"/>
  <c r="M37" i="12"/>
  <c r="N34" i="12"/>
  <c r="J40" i="12"/>
  <c r="I43" i="12"/>
  <c r="O43" i="12"/>
  <c r="Q49" i="12"/>
  <c r="R46" i="12"/>
  <c r="O55" i="12"/>
  <c r="M31" i="10"/>
  <c r="Q31" i="10"/>
  <c r="R31" i="10" s="1"/>
  <c r="R34" i="10"/>
  <c r="V27" i="10" s="1"/>
  <c r="F16" i="12"/>
  <c r="J16" i="12"/>
  <c r="N16" i="12"/>
  <c r="R16" i="12"/>
  <c r="G25" i="12"/>
  <c r="Q25" i="12"/>
  <c r="R22" i="12"/>
  <c r="C31" i="12"/>
  <c r="N28" i="12"/>
  <c r="M31" i="12"/>
  <c r="I37" i="12"/>
  <c r="J34" i="12"/>
  <c r="O37" i="12"/>
  <c r="F40" i="12"/>
  <c r="E43" i="12"/>
  <c r="K43" i="12"/>
  <c r="M49" i="12"/>
  <c r="N46" i="12"/>
  <c r="K55" i="12"/>
  <c r="H16" i="4"/>
  <c r="C339" i="7"/>
  <c r="D66" i="5" s="1"/>
  <c r="N34" i="10"/>
  <c r="V26" i="10" s="1"/>
  <c r="C37" i="10"/>
  <c r="F37" i="10" s="1"/>
  <c r="G37" i="10"/>
  <c r="J37" i="10" s="1"/>
  <c r="K37" i="10"/>
  <c r="N37" i="10" s="1"/>
  <c r="O37" i="10"/>
  <c r="R37" i="10" s="1"/>
  <c r="O19" i="12"/>
  <c r="C25" i="12"/>
  <c r="N22" i="12"/>
  <c r="E25" i="12"/>
  <c r="J28" i="12"/>
  <c r="I31" i="12"/>
  <c r="O31" i="12"/>
  <c r="E37" i="12"/>
  <c r="F34" i="12"/>
  <c r="K37" i="12"/>
  <c r="G43" i="12"/>
  <c r="R40" i="12"/>
  <c r="Q43" i="12"/>
  <c r="I49" i="12"/>
  <c r="J46" i="12"/>
  <c r="G55" i="12"/>
  <c r="P15" i="4"/>
  <c r="P23" i="4"/>
  <c r="E46" i="4"/>
  <c r="C49" i="12"/>
  <c r="G49" i="12"/>
  <c r="K49" i="12"/>
  <c r="O49" i="12"/>
  <c r="E55" i="12"/>
  <c r="I55" i="12"/>
  <c r="M55" i="12"/>
  <c r="Q55" i="12"/>
  <c r="P30" i="4"/>
  <c r="P37" i="4"/>
  <c r="P64" i="4"/>
  <c r="F52" i="12"/>
  <c r="J52" i="12"/>
  <c r="N52" i="12"/>
  <c r="R52" i="12"/>
  <c r="P45" i="4"/>
  <c r="P63" i="5"/>
  <c r="P50" i="5"/>
  <c r="P36" i="5"/>
  <c r="D30" i="1"/>
  <c r="H30" i="1"/>
  <c r="P32" i="5"/>
  <c r="D38" i="1"/>
  <c r="H38" i="1"/>
  <c r="L38" i="1"/>
  <c r="E38" i="1"/>
  <c r="I38" i="1"/>
  <c r="M38" i="1"/>
  <c r="J22" i="4" l="1"/>
  <c r="F36" i="4"/>
  <c r="G36" i="4"/>
  <c r="L36" i="4"/>
  <c r="L11" i="4"/>
  <c r="L16" i="4" s="1"/>
  <c r="N29" i="4"/>
  <c r="I22" i="4"/>
  <c r="J29" i="4"/>
  <c r="P29" i="4" s="1"/>
  <c r="I36" i="4"/>
  <c r="L22" i="4"/>
  <c r="L21" i="4"/>
  <c r="L19" i="4" s="1"/>
  <c r="L46" i="4"/>
  <c r="G22" i="4"/>
  <c r="O11" i="4"/>
  <c r="Q15" i="10" s="1"/>
  <c r="Q17" i="10" s="1"/>
  <c r="E11" i="4"/>
  <c r="E16" i="4" s="1"/>
  <c r="D28" i="4"/>
  <c r="D26" i="4" s="1"/>
  <c r="G26" i="4"/>
  <c r="G31" i="4" s="1"/>
  <c r="M36" i="4"/>
  <c r="P51" i="4"/>
  <c r="K11" i="4"/>
  <c r="K16" i="4" s="1"/>
  <c r="E35" i="4"/>
  <c r="E143" i="7"/>
  <c r="E146" i="7" s="1"/>
  <c r="F143" i="7" s="1"/>
  <c r="F146" i="7" s="1"/>
  <c r="G143" i="7" s="1"/>
  <c r="G146" i="7" s="1"/>
  <c r="H143" i="7" s="1"/>
  <c r="H146" i="7" s="1"/>
  <c r="I143" i="7" s="1"/>
  <c r="I146" i="7" s="1"/>
  <c r="J143" i="7" s="1"/>
  <c r="J146" i="7" s="1"/>
  <c r="K143" i="7" s="1"/>
  <c r="K146" i="7" s="1"/>
  <c r="L143" i="7" s="1"/>
  <c r="L146" i="7" s="1"/>
  <c r="M143" i="7" s="1"/>
  <c r="M146" i="7" s="1"/>
  <c r="N143" i="7" s="1"/>
  <c r="N146" i="7" s="1"/>
  <c r="O146" i="7" s="1"/>
  <c r="E20" i="5"/>
  <c r="N34" i="4"/>
  <c r="I34" i="4"/>
  <c r="I33" i="4" s="1"/>
  <c r="I38" i="4" s="1"/>
  <c r="L34" i="4"/>
  <c r="O34" i="4"/>
  <c r="O33" i="4" s="1"/>
  <c r="O38" i="4" s="1"/>
  <c r="J34" i="4"/>
  <c r="J33" i="4" s="1"/>
  <c r="J38" i="4" s="1"/>
  <c r="E34" i="4"/>
  <c r="E33" i="4" s="1"/>
  <c r="E38" i="4" s="1"/>
  <c r="H34" i="4"/>
  <c r="H33" i="4" s="1"/>
  <c r="H38" i="4" s="1"/>
  <c r="K34" i="4"/>
  <c r="G34" i="4"/>
  <c r="G33" i="4" s="1"/>
  <c r="G38" i="4" s="1"/>
  <c r="F34" i="4"/>
  <c r="F33" i="4" s="1"/>
  <c r="F38" i="4" s="1"/>
  <c r="D34" i="4"/>
  <c r="M34" i="4"/>
  <c r="J37" i="12"/>
  <c r="F71" i="5"/>
  <c r="F350" i="7"/>
  <c r="F353" i="7" s="1"/>
  <c r="H21" i="1"/>
  <c r="H15" i="1"/>
  <c r="H15" i="10"/>
  <c r="H17" i="10" s="1"/>
  <c r="G198" i="7"/>
  <c r="I48" i="4"/>
  <c r="N48" i="4"/>
  <c r="N26" i="4"/>
  <c r="N31" i="4" s="1"/>
  <c r="K26" i="4"/>
  <c r="K31" i="4" s="1"/>
  <c r="G46" i="4"/>
  <c r="G27" i="10"/>
  <c r="D15" i="10"/>
  <c r="D17" i="10" s="1"/>
  <c r="D198" i="7"/>
  <c r="P60" i="4"/>
  <c r="P58" i="4"/>
  <c r="P56" i="4"/>
  <c r="P44" i="4"/>
  <c r="N55" i="12"/>
  <c r="N49" i="12"/>
  <c r="J19" i="12"/>
  <c r="J43" i="12"/>
  <c r="R31" i="12"/>
  <c r="S28" i="12"/>
  <c r="F25" i="12"/>
  <c r="V24" i="10"/>
  <c r="S34" i="10"/>
  <c r="V20" i="10"/>
  <c r="S28" i="10"/>
  <c r="S24" i="10"/>
  <c r="X16" i="10"/>
  <c r="S16" i="10"/>
  <c r="V12" i="10"/>
  <c r="E339" i="7"/>
  <c r="F66" i="5" s="1"/>
  <c r="O22" i="4"/>
  <c r="S18" i="10"/>
  <c r="X12" i="10"/>
  <c r="F49" i="12"/>
  <c r="F21" i="5"/>
  <c r="F158" i="7"/>
  <c r="F161" i="7" s="1"/>
  <c r="F95" i="7"/>
  <c r="F98" i="7" s="1"/>
  <c r="G21" i="1"/>
  <c r="G15" i="1"/>
  <c r="L21" i="1"/>
  <c r="L15" i="1"/>
  <c r="F15" i="1"/>
  <c r="F21" i="1"/>
  <c r="P55" i="4"/>
  <c r="K198" i="7"/>
  <c r="M15" i="10"/>
  <c r="M17" i="10" s="1"/>
  <c r="I11" i="4"/>
  <c r="E32" i="7"/>
  <c r="E35" i="7" s="1"/>
  <c r="P54" i="4"/>
  <c r="L102" i="7"/>
  <c r="H102" i="7"/>
  <c r="D102" i="7"/>
  <c r="K102" i="7"/>
  <c r="G102" i="7"/>
  <c r="C102" i="7"/>
  <c r="C104" i="7" s="1"/>
  <c r="N102" i="7"/>
  <c r="J102" i="7"/>
  <c r="F102" i="7"/>
  <c r="M102" i="7"/>
  <c r="I102" i="7"/>
  <c r="E102" i="7"/>
  <c r="F16" i="5"/>
  <c r="F53" i="7"/>
  <c r="F56" i="7" s="1"/>
  <c r="L48" i="4"/>
  <c r="M48" i="4"/>
  <c r="G48" i="4"/>
  <c r="I27" i="4"/>
  <c r="L27" i="4"/>
  <c r="L26" i="4" s="1"/>
  <c r="L31" i="4" s="1"/>
  <c r="E27" i="4"/>
  <c r="M20" i="4"/>
  <c r="N20" i="4"/>
  <c r="N19" i="4" s="1"/>
  <c r="K20" i="4"/>
  <c r="O27" i="4"/>
  <c r="O26" i="4" s="1"/>
  <c r="O31" i="4" s="1"/>
  <c r="K46" i="4"/>
  <c r="L27" i="10"/>
  <c r="L29" i="10" s="1"/>
  <c r="F46" i="4"/>
  <c r="E27" i="10"/>
  <c r="E29" i="10" s="1"/>
  <c r="M11" i="4"/>
  <c r="F11" i="4"/>
  <c r="O109" i="7"/>
  <c r="O111" i="7" s="1"/>
  <c r="O67" i="7"/>
  <c r="O69" i="7" s="1"/>
  <c r="E28" i="4"/>
  <c r="K35" i="4"/>
  <c r="P35" i="4" s="1"/>
  <c r="M21" i="4"/>
  <c r="P14" i="4"/>
  <c r="F20" i="5"/>
  <c r="F137" i="7"/>
  <c r="F140" i="7" s="1"/>
  <c r="F43" i="12"/>
  <c r="F339" i="7"/>
  <c r="G66" i="5" s="1"/>
  <c r="G333" i="7"/>
  <c r="G336" i="7" s="1"/>
  <c r="F338" i="7"/>
  <c r="G58" i="5" s="1"/>
  <c r="V16" i="10"/>
  <c r="S22" i="10"/>
  <c r="M15" i="1"/>
  <c r="M21" i="1"/>
  <c r="J55" i="12"/>
  <c r="J49" i="12"/>
  <c r="R43" i="12"/>
  <c r="S40" i="12"/>
  <c r="J31" i="12"/>
  <c r="N25" i="12"/>
  <c r="S37" i="10"/>
  <c r="S22" i="12"/>
  <c r="R25" i="12"/>
  <c r="F19" i="12"/>
  <c r="S46" i="12"/>
  <c r="R49" i="12"/>
  <c r="D62" i="5"/>
  <c r="C324" i="7"/>
  <c r="D318" i="7"/>
  <c r="D321" i="7" s="1"/>
  <c r="S19" i="10"/>
  <c r="E11" i="7"/>
  <c r="E14" i="7" s="1"/>
  <c r="E22" i="4"/>
  <c r="H22" i="4"/>
  <c r="N36" i="4"/>
  <c r="F31" i="12"/>
  <c r="F57" i="5"/>
  <c r="E314" i="7"/>
  <c r="F308" i="7"/>
  <c r="F311" i="7" s="1"/>
  <c r="K21" i="1"/>
  <c r="K15" i="1"/>
  <c r="E15" i="1"/>
  <c r="E21" i="1"/>
  <c r="J15" i="1"/>
  <c r="J21" i="1"/>
  <c r="P62" i="4"/>
  <c r="P52" i="4"/>
  <c r="K15" i="10"/>
  <c r="I198" i="7"/>
  <c r="F27" i="5"/>
  <c r="F185" i="7"/>
  <c r="F187" i="7" s="1"/>
  <c r="P57" i="4"/>
  <c r="P50" i="4"/>
  <c r="D48" i="4"/>
  <c r="P49" i="4"/>
  <c r="F48" i="4"/>
  <c r="K48" i="4"/>
  <c r="M27" i="4"/>
  <c r="M26" i="4" s="1"/>
  <c r="M31" i="4" s="1"/>
  <c r="H27" i="4"/>
  <c r="H26" i="4" s="1"/>
  <c r="H31" i="4" s="1"/>
  <c r="F27" i="4"/>
  <c r="F26" i="4" s="1"/>
  <c r="F31" i="4" s="1"/>
  <c r="O20" i="4"/>
  <c r="O46" i="4"/>
  <c r="Q27" i="10"/>
  <c r="Q29" i="10" s="1"/>
  <c r="J46" i="4"/>
  <c r="K27" i="10"/>
  <c r="N11" i="4"/>
  <c r="D223" i="7"/>
  <c r="D217" i="7"/>
  <c r="E19" i="5"/>
  <c r="E116" i="7"/>
  <c r="E119" i="7" s="1"/>
  <c r="K81" i="7"/>
  <c r="G81" i="7"/>
  <c r="C81" i="7"/>
  <c r="C83" i="7" s="1"/>
  <c r="N81" i="7"/>
  <c r="J81" i="7"/>
  <c r="F81" i="7"/>
  <c r="M81" i="7"/>
  <c r="I81" i="7"/>
  <c r="E81" i="7"/>
  <c r="L81" i="7"/>
  <c r="D81" i="7"/>
  <c r="H81" i="7"/>
  <c r="P59" i="4"/>
  <c r="P53" i="4"/>
  <c r="G21" i="4"/>
  <c r="G19" i="4" s="1"/>
  <c r="I28" i="4"/>
  <c r="R55" i="12"/>
  <c r="S52" i="12"/>
  <c r="F37" i="12"/>
  <c r="N31" i="12"/>
  <c r="N19" i="12"/>
  <c r="X20" i="10"/>
  <c r="S30" i="10"/>
  <c r="C21" i="1"/>
  <c r="C15" i="1"/>
  <c r="P68" i="4"/>
  <c r="O15" i="1" s="1"/>
  <c r="H48" i="4"/>
  <c r="O16" i="4"/>
  <c r="H46" i="4"/>
  <c r="F55" i="12"/>
  <c r="M46" i="4"/>
  <c r="S16" i="12"/>
  <c r="R19" i="12"/>
  <c r="N37" i="12"/>
  <c r="P61" i="4"/>
  <c r="P63" i="4"/>
  <c r="N43" i="12"/>
  <c r="R37" i="12"/>
  <c r="S34" i="12"/>
  <c r="J25" i="12"/>
  <c r="F31" i="10"/>
  <c r="J31" i="10"/>
  <c r="S25" i="10"/>
  <c r="D21" i="1"/>
  <c r="D15" i="1"/>
  <c r="I15" i="1"/>
  <c r="I21" i="1"/>
  <c r="N15" i="1"/>
  <c r="N21" i="1"/>
  <c r="G16" i="4"/>
  <c r="G15" i="10"/>
  <c r="F198" i="7"/>
  <c r="G74" i="7"/>
  <c r="G77" i="7" s="1"/>
  <c r="O46" i="7"/>
  <c r="O48" i="7" s="1"/>
  <c r="E48" i="4"/>
  <c r="J48" i="4"/>
  <c r="O48" i="4"/>
  <c r="I20" i="4"/>
  <c r="I19" i="4" s="1"/>
  <c r="D20" i="4"/>
  <c r="J27" i="4"/>
  <c r="D42" i="4"/>
  <c r="P43" i="4"/>
  <c r="I42" i="4"/>
  <c r="N42" i="4"/>
  <c r="P12" i="4"/>
  <c r="D11" i="4"/>
  <c r="D35" i="5"/>
  <c r="D209" i="7"/>
  <c r="D19" i="5"/>
  <c r="J21" i="4"/>
  <c r="J19" i="4" s="1"/>
  <c r="K21" i="4"/>
  <c r="F21" i="4"/>
  <c r="F19" i="4" s="1"/>
  <c r="O21" i="4"/>
  <c r="H21" i="4"/>
  <c r="E21" i="4"/>
  <c r="P13" i="4"/>
  <c r="L33" i="4" l="1"/>
  <c r="L38" i="4" s="1"/>
  <c r="J26" i="4"/>
  <c r="J31" i="4" s="1"/>
  <c r="P22" i="4"/>
  <c r="E26" i="4"/>
  <c r="E31" i="4" s="1"/>
  <c r="P21" i="4"/>
  <c r="N198" i="7"/>
  <c r="H19" i="4"/>
  <c r="H24" i="4" s="1"/>
  <c r="P36" i="4"/>
  <c r="M33" i="4"/>
  <c r="M38" i="4" s="1"/>
  <c r="E19" i="4"/>
  <c r="E18" i="4" s="1"/>
  <c r="J198" i="7"/>
  <c r="I26" i="4"/>
  <c r="I31" i="4" s="1"/>
  <c r="L15" i="10"/>
  <c r="L17" i="10" s="1"/>
  <c r="O19" i="4"/>
  <c r="O24" i="4" s="1"/>
  <c r="P28" i="4"/>
  <c r="F24" i="4"/>
  <c r="F18" i="4"/>
  <c r="F40" i="4" s="1"/>
  <c r="F67" i="4" s="1"/>
  <c r="G18" i="4"/>
  <c r="G24" i="4"/>
  <c r="J24" i="4"/>
  <c r="G17" i="10"/>
  <c r="O18" i="4"/>
  <c r="F11" i="7"/>
  <c r="F14" i="7" s="1"/>
  <c r="N24" i="4"/>
  <c r="D101" i="7"/>
  <c r="D104" i="7" s="1"/>
  <c r="D18" i="5"/>
  <c r="G95" i="7"/>
  <c r="G98" i="7" s="1"/>
  <c r="N46" i="4"/>
  <c r="P27" i="10"/>
  <c r="C27" i="12"/>
  <c r="C29" i="12" s="1"/>
  <c r="D37" i="5"/>
  <c r="I27" i="10"/>
  <c r="I29" i="10" s="1"/>
  <c r="I46" i="4"/>
  <c r="D19" i="4"/>
  <c r="P20" i="4"/>
  <c r="E65" i="4"/>
  <c r="D33" i="10"/>
  <c r="D35" i="10" s="1"/>
  <c r="D280" i="7"/>
  <c r="S31" i="10"/>
  <c r="H65" i="4"/>
  <c r="G280" i="7"/>
  <c r="H33" i="10"/>
  <c r="H35" i="10" s="1"/>
  <c r="F19" i="5"/>
  <c r="F116" i="7"/>
  <c r="F119" i="7" s="1"/>
  <c r="P15" i="10"/>
  <c r="P17" i="10" s="1"/>
  <c r="M198" i="7"/>
  <c r="N16" i="4"/>
  <c r="D65" i="4"/>
  <c r="P48" i="4"/>
  <c r="C33" i="10"/>
  <c r="C280" i="7"/>
  <c r="E62" i="5"/>
  <c r="D324" i="7"/>
  <c r="E318" i="7"/>
  <c r="E321" i="7" s="1"/>
  <c r="S49" i="12"/>
  <c r="V18" i="12"/>
  <c r="S43" i="12"/>
  <c r="V17" i="12"/>
  <c r="G339" i="7"/>
  <c r="H66" i="5" s="1"/>
  <c r="H333" i="7"/>
  <c r="H336" i="7" s="1"/>
  <c r="G338" i="7"/>
  <c r="H58" i="5" s="1"/>
  <c r="G20" i="5"/>
  <c r="G137" i="7"/>
  <c r="G140" i="7" s="1"/>
  <c r="K19" i="4"/>
  <c r="L65" i="4"/>
  <c r="M33" i="10"/>
  <c r="M35" i="10" s="1"/>
  <c r="K280" i="7"/>
  <c r="F32" i="7"/>
  <c r="F35" i="7" s="1"/>
  <c r="L18" i="4"/>
  <c r="L24" i="4"/>
  <c r="I65" i="4"/>
  <c r="I33" i="10"/>
  <c r="I35" i="10" s="1"/>
  <c r="H280" i="7"/>
  <c r="P34" i="4"/>
  <c r="D33" i="4"/>
  <c r="I18" i="4"/>
  <c r="I40" i="4" s="1"/>
  <c r="I67" i="4" s="1"/>
  <c r="I24" i="4"/>
  <c r="D80" i="7"/>
  <c r="D83" i="7" s="1"/>
  <c r="D17" i="5"/>
  <c r="N27" i="10"/>
  <c r="W22" i="10" s="1"/>
  <c r="K29" i="10"/>
  <c r="N29" i="10" s="1"/>
  <c r="L33" i="10"/>
  <c r="L35" i="10" s="1"/>
  <c r="J280" i="7"/>
  <c r="K65" i="4"/>
  <c r="G57" i="5"/>
  <c r="G308" i="7"/>
  <c r="G311" i="7" s="1"/>
  <c r="F314" i="7"/>
  <c r="S25" i="12"/>
  <c r="V14" i="12"/>
  <c r="G16" i="5"/>
  <c r="G53" i="7"/>
  <c r="G56" i="7" s="1"/>
  <c r="P42" i="4"/>
  <c r="C27" i="10"/>
  <c r="D46" i="4"/>
  <c r="Q33" i="10"/>
  <c r="Q35" i="10" s="1"/>
  <c r="N280" i="7"/>
  <c r="O65" i="4"/>
  <c r="H74" i="7"/>
  <c r="H77" i="7" s="1"/>
  <c r="S55" i="12"/>
  <c r="V19" i="12"/>
  <c r="F65" i="4"/>
  <c r="E33" i="10"/>
  <c r="E35" i="10" s="1"/>
  <c r="E280" i="7"/>
  <c r="K17" i="10"/>
  <c r="D67" i="5"/>
  <c r="C51" i="12"/>
  <c r="C53" i="12" s="1"/>
  <c r="D64" i="5"/>
  <c r="M16" i="4"/>
  <c r="O15" i="10"/>
  <c r="L198" i="7"/>
  <c r="M19" i="4"/>
  <c r="G33" i="10"/>
  <c r="F280" i="7"/>
  <c r="G65" i="4"/>
  <c r="I16" i="4"/>
  <c r="I15" i="10"/>
  <c r="I17" i="10" s="1"/>
  <c r="H198" i="7"/>
  <c r="C428" i="7"/>
  <c r="C427" i="7"/>
  <c r="C7" i="13" s="1"/>
  <c r="D31" i="4"/>
  <c r="P26" i="4"/>
  <c r="G71" i="5"/>
  <c r="G350" i="7"/>
  <c r="G353" i="7" s="1"/>
  <c r="N33" i="4"/>
  <c r="N38" i="4" s="1"/>
  <c r="C15" i="10"/>
  <c r="P11" i="4"/>
  <c r="C198" i="7"/>
  <c r="D16" i="4"/>
  <c r="E15" i="10"/>
  <c r="E17" i="10" s="1"/>
  <c r="E198" i="7"/>
  <c r="F16" i="4"/>
  <c r="P27" i="4"/>
  <c r="J65" i="4"/>
  <c r="K33" i="10"/>
  <c r="I280" i="7"/>
  <c r="S37" i="12"/>
  <c r="V16" i="12"/>
  <c r="S19" i="12"/>
  <c r="V13" i="12"/>
  <c r="D227" i="7"/>
  <c r="E205" i="7"/>
  <c r="G27" i="5"/>
  <c r="G185" i="7"/>
  <c r="G187" i="7" s="1"/>
  <c r="M65" i="4"/>
  <c r="O33" i="10"/>
  <c r="L280" i="7"/>
  <c r="G21" i="5"/>
  <c r="G158" i="7"/>
  <c r="G161" i="7" s="1"/>
  <c r="S31" i="12"/>
  <c r="V15" i="12"/>
  <c r="J27" i="10"/>
  <c r="W21" i="10" s="1"/>
  <c r="G29" i="10"/>
  <c r="N65" i="4"/>
  <c r="P33" i="10"/>
  <c r="P35" i="10" s="1"/>
  <c r="M280" i="7"/>
  <c r="K33" i="4"/>
  <c r="K38" i="4" s="1"/>
  <c r="P31" i="4" l="1"/>
  <c r="J18" i="4"/>
  <c r="I282" i="7" s="1"/>
  <c r="P46" i="4"/>
  <c r="E24" i="4"/>
  <c r="H18" i="4"/>
  <c r="G266" i="7" s="1"/>
  <c r="N17" i="10"/>
  <c r="N18" i="4"/>
  <c r="M266" i="7" s="1"/>
  <c r="N15" i="10"/>
  <c r="W14" i="10" s="1"/>
  <c r="J29" i="10"/>
  <c r="H21" i="5"/>
  <c r="H158" i="7"/>
  <c r="H161" i="7" s="1"/>
  <c r="D21" i="10"/>
  <c r="D23" i="10" s="1"/>
  <c r="D266" i="7"/>
  <c r="D282" i="7"/>
  <c r="E40" i="4"/>
  <c r="E67" i="4" s="1"/>
  <c r="K18" i="4"/>
  <c r="K24" i="4"/>
  <c r="F62" i="5"/>
  <c r="F318" i="7"/>
  <c r="F321" i="7" s="1"/>
  <c r="E324" i="7"/>
  <c r="H95" i="7"/>
  <c r="H98" i="7" s="1"/>
  <c r="M282" i="7"/>
  <c r="H27" i="5"/>
  <c r="H185" i="7"/>
  <c r="H187" i="7" s="1"/>
  <c r="P16" i="4"/>
  <c r="I74" i="7"/>
  <c r="I77" i="7" s="1"/>
  <c r="H16" i="5"/>
  <c r="H53" i="7"/>
  <c r="H56" i="7" s="1"/>
  <c r="H57" i="5"/>
  <c r="G314" i="7"/>
  <c r="H308" i="7"/>
  <c r="H311" i="7" s="1"/>
  <c r="E80" i="7"/>
  <c r="E83" i="7" s="1"/>
  <c r="E17" i="5"/>
  <c r="H20" i="5"/>
  <c r="H137" i="7"/>
  <c r="H140" i="7" s="1"/>
  <c r="P19" i="4"/>
  <c r="D18" i="4"/>
  <c r="D24" i="4"/>
  <c r="Q21" i="10"/>
  <c r="Q23" i="10" s="1"/>
  <c r="N282" i="7"/>
  <c r="N266" i="7"/>
  <c r="O40" i="4"/>
  <c r="O67" i="4" s="1"/>
  <c r="H21" i="10"/>
  <c r="H23" i="10" s="1"/>
  <c r="G282" i="7"/>
  <c r="G21" i="10"/>
  <c r="F282" i="7"/>
  <c r="F266" i="7"/>
  <c r="G40" i="4"/>
  <c r="G67" i="4" s="1"/>
  <c r="E35" i="5"/>
  <c r="E209" i="7"/>
  <c r="N33" i="10"/>
  <c r="W26" i="10" s="1"/>
  <c r="K35" i="10"/>
  <c r="N35" i="10" s="1"/>
  <c r="F15" i="10"/>
  <c r="C17" i="10"/>
  <c r="F17" i="10" s="1"/>
  <c r="C8" i="13"/>
  <c r="C11" i="13" s="1"/>
  <c r="C431" i="7"/>
  <c r="M18" i="4"/>
  <c r="M24" i="4"/>
  <c r="D17" i="1"/>
  <c r="O198" i="7"/>
  <c r="C200" i="7"/>
  <c r="R15" i="10"/>
  <c r="W15" i="10" s="1"/>
  <c r="O17" i="10"/>
  <c r="R17" i="10" s="1"/>
  <c r="K282" i="7"/>
  <c r="M21" i="10"/>
  <c r="M23" i="10" s="1"/>
  <c r="K266" i="7"/>
  <c r="L40" i="4"/>
  <c r="L67" i="4" s="1"/>
  <c r="E67" i="5"/>
  <c r="D51" i="12"/>
  <c r="D53" i="12" s="1"/>
  <c r="E64" i="5"/>
  <c r="P65" i="4"/>
  <c r="P29" i="10"/>
  <c r="R29" i="10" s="1"/>
  <c r="R27" i="10"/>
  <c r="W23" i="10" s="1"/>
  <c r="G11" i="7"/>
  <c r="G14" i="7" s="1"/>
  <c r="J17" i="10"/>
  <c r="K21" i="10"/>
  <c r="J40" i="4"/>
  <c r="J67" i="4" s="1"/>
  <c r="E266" i="7"/>
  <c r="E21" i="10"/>
  <c r="E23" i="10" s="1"/>
  <c r="E282" i="7"/>
  <c r="P33" i="4"/>
  <c r="D38" i="4"/>
  <c r="P38" i="4" s="1"/>
  <c r="H338" i="7"/>
  <c r="I58" i="5" s="1"/>
  <c r="H339" i="7"/>
  <c r="I66" i="5" s="1"/>
  <c r="I333" i="7"/>
  <c r="I336" i="7" s="1"/>
  <c r="F33" i="10"/>
  <c r="C35" i="10"/>
  <c r="F35" i="10" s="1"/>
  <c r="O35" i="10"/>
  <c r="R35" i="10" s="1"/>
  <c r="R33" i="10"/>
  <c r="W27" i="10" s="1"/>
  <c r="E223" i="7"/>
  <c r="E217" i="7"/>
  <c r="H71" i="5"/>
  <c r="H350" i="7"/>
  <c r="H353" i="7" s="1"/>
  <c r="J33" i="10"/>
  <c r="W25" i="10" s="1"/>
  <c r="G35" i="10"/>
  <c r="J35" i="10" s="1"/>
  <c r="F27" i="10"/>
  <c r="C29" i="10"/>
  <c r="F29" i="10" s="1"/>
  <c r="H282" i="7"/>
  <c r="I21" i="10"/>
  <c r="I23" i="10" s="1"/>
  <c r="H266" i="7"/>
  <c r="G32" i="7"/>
  <c r="G35" i="7" s="1"/>
  <c r="C292" i="7"/>
  <c r="O280" i="7"/>
  <c r="G19" i="5"/>
  <c r="G116" i="7"/>
  <c r="G119" i="7" s="1"/>
  <c r="E101" i="7"/>
  <c r="E104" i="7" s="1"/>
  <c r="E18" i="5"/>
  <c r="J15" i="10"/>
  <c r="W13" i="10" s="1"/>
  <c r="N40" i="4" l="1"/>
  <c r="N67" i="4" s="1"/>
  <c r="P21" i="10"/>
  <c r="P23" i="10" s="1"/>
  <c r="I266" i="7"/>
  <c r="H40" i="4"/>
  <c r="H67" i="4" s="1"/>
  <c r="S29" i="10"/>
  <c r="S17" i="10"/>
  <c r="S35" i="10"/>
  <c r="C16" i="1"/>
  <c r="D31" i="5"/>
  <c r="D197" i="7"/>
  <c r="O21" i="10"/>
  <c r="L282" i="7"/>
  <c r="L266" i="7"/>
  <c r="M40" i="4"/>
  <c r="M67" i="4" s="1"/>
  <c r="S15" i="10"/>
  <c r="W12" i="10"/>
  <c r="E37" i="5"/>
  <c r="D27" i="12"/>
  <c r="D29" i="12" s="1"/>
  <c r="G23" i="10"/>
  <c r="J23" i="10" s="1"/>
  <c r="J21" i="10"/>
  <c r="W17" i="10" s="1"/>
  <c r="I20" i="5"/>
  <c r="I137" i="7"/>
  <c r="I140" i="7" s="1"/>
  <c r="I57" i="5"/>
  <c r="I308" i="7"/>
  <c r="I311" i="7" s="1"/>
  <c r="H314" i="7"/>
  <c r="I27" i="5"/>
  <c r="I185" i="7"/>
  <c r="I187" i="7" s="1"/>
  <c r="G62" i="5"/>
  <c r="G318" i="7"/>
  <c r="G321" i="7" s="1"/>
  <c r="F324" i="7"/>
  <c r="I16" i="5"/>
  <c r="I53" i="7"/>
  <c r="I56" i="7" s="1"/>
  <c r="E227" i="7"/>
  <c r="E17" i="1" s="1"/>
  <c r="F205" i="7"/>
  <c r="S33" i="10"/>
  <c r="W24" i="10"/>
  <c r="H11" i="7"/>
  <c r="H14" i="7" s="1"/>
  <c r="P24" i="4"/>
  <c r="J74" i="7"/>
  <c r="J77" i="7" s="1"/>
  <c r="I95" i="7"/>
  <c r="I98" i="7" s="1"/>
  <c r="F67" i="5"/>
  <c r="F64" i="5"/>
  <c r="E51" i="12"/>
  <c r="I21" i="5"/>
  <c r="I158" i="7"/>
  <c r="I161" i="7" s="1"/>
  <c r="F101" i="7"/>
  <c r="F104" i="7" s="1"/>
  <c r="F18" i="5"/>
  <c r="D273" i="7"/>
  <c r="K23" i="10"/>
  <c r="F80" i="7"/>
  <c r="F83" i="7" s="1"/>
  <c r="F17" i="5"/>
  <c r="L21" i="10"/>
  <c r="L23" i="10" s="1"/>
  <c r="J282" i="7"/>
  <c r="J266" i="7"/>
  <c r="K40" i="4"/>
  <c r="K67" i="4" s="1"/>
  <c r="H19" i="5"/>
  <c r="H116" i="7"/>
  <c r="H119" i="7" s="1"/>
  <c r="H32" i="7"/>
  <c r="H35" i="7" s="1"/>
  <c r="I71" i="5"/>
  <c r="I350" i="7"/>
  <c r="I353" i="7" s="1"/>
  <c r="S27" i="10"/>
  <c r="W20" i="10"/>
  <c r="J333" i="7"/>
  <c r="J336" i="7" s="1"/>
  <c r="I338" i="7"/>
  <c r="J58" i="5" s="1"/>
  <c r="P18" i="4"/>
  <c r="C21" i="10"/>
  <c r="C282" i="7"/>
  <c r="C266" i="7"/>
  <c r="D40" i="4"/>
  <c r="N23" i="10" l="1"/>
  <c r="K74" i="7"/>
  <c r="K77" i="7" s="1"/>
  <c r="I32" i="7"/>
  <c r="I35" i="7" s="1"/>
  <c r="D292" i="7"/>
  <c r="D286" i="7"/>
  <c r="J21" i="5"/>
  <c r="J158" i="7"/>
  <c r="J161" i="7" s="1"/>
  <c r="J27" i="5"/>
  <c r="J185" i="7"/>
  <c r="J187" i="7" s="1"/>
  <c r="O23" i="10"/>
  <c r="R23" i="10" s="1"/>
  <c r="R21" i="10"/>
  <c r="W19" i="10" s="1"/>
  <c r="F35" i="5"/>
  <c r="F209" i="7"/>
  <c r="O282" i="7"/>
  <c r="C294" i="7"/>
  <c r="D275" i="7" s="1"/>
  <c r="C23" i="10"/>
  <c r="F23" i="10" s="1"/>
  <c r="F21" i="10"/>
  <c r="K333" i="7"/>
  <c r="K336" i="7" s="1"/>
  <c r="J338" i="7"/>
  <c r="K58" i="5" s="1"/>
  <c r="G80" i="7"/>
  <c r="G83" i="7" s="1"/>
  <c r="G17" i="5"/>
  <c r="J95" i="7"/>
  <c r="J98" i="7" s="1"/>
  <c r="J16" i="5"/>
  <c r="J53" i="7"/>
  <c r="J56" i="7" s="1"/>
  <c r="J20" i="5"/>
  <c r="J137" i="7"/>
  <c r="J140" i="7" s="1"/>
  <c r="D199" i="7"/>
  <c r="D200" i="7" s="1"/>
  <c r="D16" i="1" s="1"/>
  <c r="C268" i="7"/>
  <c r="O266" i="7"/>
  <c r="G101" i="7"/>
  <c r="G104" i="7" s="1"/>
  <c r="G18" i="5"/>
  <c r="G67" i="5"/>
  <c r="G51" i="12"/>
  <c r="G53" i="12" s="1"/>
  <c r="G64" i="5"/>
  <c r="J57" i="5"/>
  <c r="I314" i="7"/>
  <c r="J308" i="7"/>
  <c r="J311" i="7" s="1"/>
  <c r="D67" i="4"/>
  <c r="P40" i="4"/>
  <c r="I339" i="7"/>
  <c r="J66" i="5" s="1"/>
  <c r="J71" i="5"/>
  <c r="J350" i="7"/>
  <c r="J353" i="7" s="1"/>
  <c r="I19" i="5"/>
  <c r="I116" i="7"/>
  <c r="I119" i="7" s="1"/>
  <c r="N21" i="10"/>
  <c r="W18" i="10" s="1"/>
  <c r="F51" i="12"/>
  <c r="F53" i="12" s="1"/>
  <c r="E53" i="12"/>
  <c r="I11" i="7"/>
  <c r="I14" i="7" s="1"/>
  <c r="F223" i="7"/>
  <c r="F217" i="7"/>
  <c r="H62" i="5"/>
  <c r="G324" i="7"/>
  <c r="H318" i="7"/>
  <c r="H321" i="7" s="1"/>
  <c r="D33" i="5"/>
  <c r="C21" i="12"/>
  <c r="C23" i="12" s="1"/>
  <c r="S23" i="10" l="1"/>
  <c r="I62" i="5"/>
  <c r="H324" i="7"/>
  <c r="I318" i="7"/>
  <c r="I321" i="7" s="1"/>
  <c r="K71" i="5"/>
  <c r="K350" i="7"/>
  <c r="K353" i="7" s="1"/>
  <c r="H101" i="7"/>
  <c r="H104" i="7" s="1"/>
  <c r="H18" i="5"/>
  <c r="K339" i="7"/>
  <c r="L66" i="5" s="1"/>
  <c r="L333" i="7"/>
  <c r="L336" i="7" s="1"/>
  <c r="K338" i="7"/>
  <c r="L58" i="5" s="1"/>
  <c r="E273" i="7"/>
  <c r="J11" i="7"/>
  <c r="J14" i="7" s="1"/>
  <c r="K57" i="5"/>
  <c r="K308" i="7"/>
  <c r="K311" i="7" s="1"/>
  <c r="J314" i="7"/>
  <c r="K16" i="5"/>
  <c r="K53" i="7"/>
  <c r="K56" i="7" s="1"/>
  <c r="J339" i="7"/>
  <c r="K66" i="5" s="1"/>
  <c r="F227" i="7"/>
  <c r="G205" i="7"/>
  <c r="P67" i="4"/>
  <c r="E31" i="5"/>
  <c r="E197" i="7"/>
  <c r="D288" i="7"/>
  <c r="D294" i="7" s="1"/>
  <c r="E275" i="7" s="1"/>
  <c r="K21" i="5"/>
  <c r="K158" i="7"/>
  <c r="K161" i="7" s="1"/>
  <c r="L74" i="7"/>
  <c r="L77" i="7" s="1"/>
  <c r="H67" i="5"/>
  <c r="H51" i="12"/>
  <c r="H53" i="12" s="1"/>
  <c r="H64" i="5"/>
  <c r="J19" i="5"/>
  <c r="J116" i="7"/>
  <c r="J119" i="7" s="1"/>
  <c r="C18" i="1"/>
  <c r="D49" i="5"/>
  <c r="D265" i="7"/>
  <c r="H80" i="7"/>
  <c r="H83" i="7" s="1"/>
  <c r="H17" i="5"/>
  <c r="S21" i="10"/>
  <c r="W16" i="10"/>
  <c r="F17" i="1"/>
  <c r="K27" i="5"/>
  <c r="K185" i="7"/>
  <c r="K187" i="7" s="1"/>
  <c r="J32" i="7"/>
  <c r="J35" i="7" s="1"/>
  <c r="K20" i="5"/>
  <c r="K137" i="7"/>
  <c r="K140" i="7" s="1"/>
  <c r="K95" i="7"/>
  <c r="K98" i="7" s="1"/>
  <c r="F37" i="5"/>
  <c r="E27" i="12"/>
  <c r="K32" i="7" l="1"/>
  <c r="K35" i="7" s="1"/>
  <c r="E199" i="7"/>
  <c r="F27" i="12"/>
  <c r="F29" i="12" s="1"/>
  <c r="E29" i="12"/>
  <c r="L20" i="5"/>
  <c r="L137" i="7"/>
  <c r="L140" i="7" s="1"/>
  <c r="I80" i="7"/>
  <c r="I83" i="7" s="1"/>
  <c r="I17" i="5"/>
  <c r="K19" i="5"/>
  <c r="K116" i="7"/>
  <c r="K119" i="7" s="1"/>
  <c r="D21" i="12"/>
  <c r="D23" i="12" s="1"/>
  <c r="E33" i="5"/>
  <c r="G35" i="5"/>
  <c r="G209" i="7"/>
  <c r="K11" i="7"/>
  <c r="K14" i="7" s="1"/>
  <c r="J62" i="5"/>
  <c r="J318" i="7"/>
  <c r="J321" i="7" s="1"/>
  <c r="I324" i="7"/>
  <c r="G223" i="7"/>
  <c r="G217" i="7"/>
  <c r="D267" i="7"/>
  <c r="D268" i="7" s="1"/>
  <c r="M74" i="7"/>
  <c r="M77" i="7" s="1"/>
  <c r="L57" i="5"/>
  <c r="K314" i="7"/>
  <c r="L308" i="7"/>
  <c r="L311" i="7" s="1"/>
  <c r="I101" i="7"/>
  <c r="I104" i="7" s="1"/>
  <c r="I18" i="5"/>
  <c r="L21" i="5"/>
  <c r="L158" i="7"/>
  <c r="L161" i="7" s="1"/>
  <c r="E286" i="7"/>
  <c r="E292" i="7" s="1"/>
  <c r="L95" i="7"/>
  <c r="L98" i="7" s="1"/>
  <c r="L27" i="5"/>
  <c r="L185" i="7"/>
  <c r="L187" i="7" s="1"/>
  <c r="C39" i="12"/>
  <c r="C41" i="12" s="1"/>
  <c r="D51" i="5"/>
  <c r="E288" i="7"/>
  <c r="E294" i="7" s="1"/>
  <c r="F275" i="7" s="1"/>
  <c r="L16" i="5"/>
  <c r="L53" i="7"/>
  <c r="L56" i="7" s="1"/>
  <c r="L338" i="7"/>
  <c r="M58" i="5" s="1"/>
  <c r="M333" i="7"/>
  <c r="M336" i="7" s="1"/>
  <c r="L339" i="7"/>
  <c r="M66" i="5" s="1"/>
  <c r="L71" i="5"/>
  <c r="L350" i="7"/>
  <c r="L353" i="7" s="1"/>
  <c r="I67" i="5"/>
  <c r="I51" i="12"/>
  <c r="I64" i="5"/>
  <c r="M16" i="5" l="1"/>
  <c r="M53" i="7"/>
  <c r="M56" i="7" s="1"/>
  <c r="E49" i="5"/>
  <c r="E265" i="7"/>
  <c r="L11" i="7"/>
  <c r="L14" i="7" s="1"/>
  <c r="J51" i="12"/>
  <c r="J53" i="12" s="1"/>
  <c r="I53" i="12"/>
  <c r="F288" i="7"/>
  <c r="F294" i="7" s="1"/>
  <c r="G275" i="7" s="1"/>
  <c r="M21" i="5"/>
  <c r="M158" i="7"/>
  <c r="M161" i="7" s="1"/>
  <c r="M57" i="5"/>
  <c r="M308" i="7"/>
  <c r="M311" i="7" s="1"/>
  <c r="L314" i="7"/>
  <c r="N74" i="7"/>
  <c r="N77" i="7" s="1"/>
  <c r="D18" i="1"/>
  <c r="K62" i="5"/>
  <c r="K318" i="7"/>
  <c r="K321" i="7" s="1"/>
  <c r="J324" i="7"/>
  <c r="G17" i="1"/>
  <c r="J80" i="7"/>
  <c r="J83" i="7" s="1"/>
  <c r="J17" i="5"/>
  <c r="F273" i="7"/>
  <c r="G227" i="7"/>
  <c r="H205" i="7"/>
  <c r="M95" i="7"/>
  <c r="M98" i="7" s="1"/>
  <c r="J101" i="7"/>
  <c r="J104" i="7" s="1"/>
  <c r="J18" i="5"/>
  <c r="E200" i="7"/>
  <c r="N333" i="7"/>
  <c r="N336" i="7" s="1"/>
  <c r="M338" i="7"/>
  <c r="N58" i="5" s="1"/>
  <c r="M71" i="5"/>
  <c r="M350" i="7"/>
  <c r="M353" i="7" s="1"/>
  <c r="M27" i="5"/>
  <c r="M185" i="7"/>
  <c r="M187" i="7" s="1"/>
  <c r="J67" i="5"/>
  <c r="J64" i="5"/>
  <c r="K51" i="12"/>
  <c r="K53" i="12" s="1"/>
  <c r="G27" i="12"/>
  <c r="G29" i="12" s="1"/>
  <c r="G37" i="5"/>
  <c r="L19" i="5"/>
  <c r="L116" i="7"/>
  <c r="L119" i="7" s="1"/>
  <c r="M20" i="5"/>
  <c r="M137" i="7"/>
  <c r="M140" i="7" s="1"/>
  <c r="L32" i="7"/>
  <c r="L35" i="7" s="1"/>
  <c r="G288" i="7" l="1"/>
  <c r="G294" i="7" s="1"/>
  <c r="H275" i="7" s="1"/>
  <c r="N57" i="5"/>
  <c r="M314" i="7"/>
  <c r="N308" i="7"/>
  <c r="N311" i="7" s="1"/>
  <c r="O77" i="7"/>
  <c r="E51" i="5"/>
  <c r="D39" i="12"/>
  <c r="D41" i="12" s="1"/>
  <c r="M32" i="7"/>
  <c r="M35" i="7" s="1"/>
  <c r="K101" i="7"/>
  <c r="K104" i="7" s="1"/>
  <c r="K18" i="5"/>
  <c r="N71" i="5"/>
  <c r="N350" i="7"/>
  <c r="N353" i="7" s="1"/>
  <c r="M339" i="7"/>
  <c r="N66" i="5" s="1"/>
  <c r="N95" i="7"/>
  <c r="N98" i="7" s="1"/>
  <c r="H35" i="5"/>
  <c r="H209" i="7"/>
  <c r="L62" i="5"/>
  <c r="K324" i="7"/>
  <c r="L318" i="7"/>
  <c r="L321" i="7" s="1"/>
  <c r="N21" i="5"/>
  <c r="N158" i="7"/>
  <c r="N161" i="7" s="1"/>
  <c r="M11" i="7"/>
  <c r="M14" i="7" s="1"/>
  <c r="N16" i="5"/>
  <c r="N53" i="7"/>
  <c r="N56" i="7" s="1"/>
  <c r="N27" i="5"/>
  <c r="N185" i="7"/>
  <c r="N187" i="7" s="1"/>
  <c r="E267" i="7"/>
  <c r="E268" i="7" s="1"/>
  <c r="M19" i="5"/>
  <c r="M116" i="7"/>
  <c r="M119" i="7" s="1"/>
  <c r="N338" i="7"/>
  <c r="O336" i="7"/>
  <c r="H217" i="7"/>
  <c r="H223" i="7" s="1"/>
  <c r="N20" i="5"/>
  <c r="N137" i="7"/>
  <c r="N140" i="7" s="1"/>
  <c r="F31" i="5"/>
  <c r="F197" i="7"/>
  <c r="E16" i="1"/>
  <c r="F286" i="7"/>
  <c r="F292" i="7"/>
  <c r="K80" i="7"/>
  <c r="K83" i="7" s="1"/>
  <c r="K17" i="5"/>
  <c r="K67" i="5"/>
  <c r="L51" i="12"/>
  <c r="L53" i="12" s="1"/>
  <c r="K64" i="5"/>
  <c r="F49" i="5" l="1"/>
  <c r="F265" i="7"/>
  <c r="E18" i="1"/>
  <c r="H227" i="7"/>
  <c r="I205" i="7"/>
  <c r="L80" i="7"/>
  <c r="L83" i="7" s="1"/>
  <c r="L17" i="5"/>
  <c r="G273" i="7"/>
  <c r="O58" i="5"/>
  <c r="O338" i="7"/>
  <c r="O27" i="5"/>
  <c r="P27" i="5" s="1"/>
  <c r="O187" i="7"/>
  <c r="M62" i="5"/>
  <c r="L324" i="7"/>
  <c r="M318" i="7"/>
  <c r="M321" i="7" s="1"/>
  <c r="H27" i="12"/>
  <c r="H29" i="12" s="1"/>
  <c r="H37" i="5"/>
  <c r="N32" i="7"/>
  <c r="N35" i="7" s="1"/>
  <c r="E21" i="12"/>
  <c r="F33" i="5"/>
  <c r="N339" i="7"/>
  <c r="O98" i="7"/>
  <c r="F199" i="7"/>
  <c r="F200" i="7" s="1"/>
  <c r="F16" i="1" s="1"/>
  <c r="N11" i="7"/>
  <c r="N14" i="7" s="1"/>
  <c r="O71" i="5"/>
  <c r="O353" i="7"/>
  <c r="N19" i="5"/>
  <c r="N116" i="7"/>
  <c r="N119" i="7" s="1"/>
  <c r="O16" i="5"/>
  <c r="P16" i="5" s="1"/>
  <c r="O56" i="7"/>
  <c r="O21" i="5"/>
  <c r="P21" i="5" s="1"/>
  <c r="O161" i="7"/>
  <c r="L67" i="5"/>
  <c r="M51" i="12"/>
  <c r="L64" i="5"/>
  <c r="O20" i="5"/>
  <c r="P20" i="5" s="1"/>
  <c r="O140" i="7"/>
  <c r="L101" i="7"/>
  <c r="L104" i="7" s="1"/>
  <c r="L18" i="5"/>
  <c r="O57" i="5"/>
  <c r="P57" i="5" s="1"/>
  <c r="N314" i="7"/>
  <c r="O314" i="7" s="1"/>
  <c r="O311" i="7"/>
  <c r="H288" i="7"/>
  <c r="H294" i="7" s="1"/>
  <c r="I275" i="7" s="1"/>
  <c r="N51" i="12" l="1"/>
  <c r="N53" i="12" s="1"/>
  <c r="M53" i="12"/>
  <c r="M101" i="7"/>
  <c r="M104" i="7" s="1"/>
  <c r="M18" i="5"/>
  <c r="O66" i="5"/>
  <c r="P66" i="5" s="1"/>
  <c r="O339" i="7"/>
  <c r="N62" i="5"/>
  <c r="N318" i="7"/>
  <c r="N321" i="7" s="1"/>
  <c r="M324" i="7"/>
  <c r="G286" i="7"/>
  <c r="G292" i="7" s="1"/>
  <c r="I35" i="5"/>
  <c r="I209" i="7"/>
  <c r="H17" i="1"/>
  <c r="P71" i="5"/>
  <c r="F21" i="12"/>
  <c r="F23" i="12" s="1"/>
  <c r="E23" i="12"/>
  <c r="M67" i="5"/>
  <c r="O51" i="12"/>
  <c r="O53" i="12" s="1"/>
  <c r="M64" i="5"/>
  <c r="M80" i="7"/>
  <c r="M83" i="7" s="1"/>
  <c r="M17" i="5"/>
  <c r="F267" i="7"/>
  <c r="F268" i="7" s="1"/>
  <c r="O35" i="7"/>
  <c r="O39" i="7" s="1"/>
  <c r="I288" i="7"/>
  <c r="I294" i="7" s="1"/>
  <c r="J275" i="7" s="1"/>
  <c r="O19" i="5"/>
  <c r="P19" i="5" s="1"/>
  <c r="O119" i="7"/>
  <c r="O14" i="7"/>
  <c r="G31" i="5"/>
  <c r="G197" i="7"/>
  <c r="I217" i="7"/>
  <c r="I223" i="7" s="1"/>
  <c r="F51" i="5"/>
  <c r="E39" i="12"/>
  <c r="I227" i="7" l="1"/>
  <c r="J205" i="7"/>
  <c r="G49" i="5"/>
  <c r="G265" i="7"/>
  <c r="F18" i="1"/>
  <c r="H273" i="7"/>
  <c r="O18" i="7"/>
  <c r="O62" i="5"/>
  <c r="N324" i="7"/>
  <c r="O324" i="7" s="1"/>
  <c r="O321" i="7"/>
  <c r="F39" i="12"/>
  <c r="F41" i="12" s="1"/>
  <c r="E41" i="12"/>
  <c r="N67" i="5"/>
  <c r="P51" i="12"/>
  <c r="P53" i="12" s="1"/>
  <c r="N64" i="5"/>
  <c r="N101" i="7"/>
  <c r="N104" i="7" s="1"/>
  <c r="N18" i="5"/>
  <c r="J288" i="7"/>
  <c r="J294" i="7" s="1"/>
  <c r="K275" i="7" s="1"/>
  <c r="N80" i="7"/>
  <c r="N83" i="7" s="1"/>
  <c r="N17" i="5"/>
  <c r="G199" i="7"/>
  <c r="G200" i="7" s="1"/>
  <c r="G16" i="1" s="1"/>
  <c r="M39" i="7"/>
  <c r="I39" i="7"/>
  <c r="E39" i="7"/>
  <c r="L39" i="7"/>
  <c r="H39" i="7"/>
  <c r="D39" i="7"/>
  <c r="K39" i="7"/>
  <c r="G39" i="7"/>
  <c r="C39" i="7"/>
  <c r="C41" i="7" s="1"/>
  <c r="F39" i="7"/>
  <c r="J39" i="7"/>
  <c r="N39" i="7"/>
  <c r="I17" i="1"/>
  <c r="G21" i="12"/>
  <c r="G23" i="12" s="1"/>
  <c r="G33" i="5"/>
  <c r="I37" i="5"/>
  <c r="I27" i="12"/>
  <c r="D38" i="7" l="1"/>
  <c r="D41" i="7" s="1"/>
  <c r="D15" i="5"/>
  <c r="H286" i="7"/>
  <c r="H292" i="7" s="1"/>
  <c r="G39" i="12"/>
  <c r="G41" i="12" s="1"/>
  <c r="G51" i="5"/>
  <c r="H31" i="5"/>
  <c r="H197" i="7"/>
  <c r="O83" i="7"/>
  <c r="O17" i="5"/>
  <c r="P17" i="5" s="1"/>
  <c r="O104" i="7"/>
  <c r="O18" i="5"/>
  <c r="P18" i="5" s="1"/>
  <c r="P62" i="5"/>
  <c r="Q51" i="12"/>
  <c r="O67" i="5"/>
  <c r="P67" i="5" s="1"/>
  <c r="O64" i="5"/>
  <c r="P64" i="5" s="1"/>
  <c r="J217" i="7"/>
  <c r="J223" i="7" s="1"/>
  <c r="J27" i="12"/>
  <c r="J29" i="12" s="1"/>
  <c r="I29" i="12"/>
  <c r="K288" i="7"/>
  <c r="K294" i="7"/>
  <c r="L275" i="7" s="1"/>
  <c r="G267" i="7"/>
  <c r="G268" i="7" s="1"/>
  <c r="L18" i="7"/>
  <c r="M69" i="4" s="1"/>
  <c r="H18" i="7"/>
  <c r="I69" i="4" s="1"/>
  <c r="D18" i="7"/>
  <c r="E69" i="4" s="1"/>
  <c r="K18" i="7"/>
  <c r="L69" i="4" s="1"/>
  <c r="G18" i="7"/>
  <c r="H69" i="4" s="1"/>
  <c r="C18" i="7"/>
  <c r="N18" i="7"/>
  <c r="O69" i="4" s="1"/>
  <c r="J18" i="7"/>
  <c r="K69" i="4" s="1"/>
  <c r="F18" i="7"/>
  <c r="G69" i="4" s="1"/>
  <c r="E18" i="7"/>
  <c r="F69" i="4" s="1"/>
  <c r="I18" i="7"/>
  <c r="J69" i="4" s="1"/>
  <c r="M18" i="7"/>
  <c r="N69" i="4" s="1"/>
  <c r="J35" i="5"/>
  <c r="J209" i="7"/>
  <c r="I273" i="7" l="1"/>
  <c r="K205" i="7"/>
  <c r="J227" i="7"/>
  <c r="H49" i="5"/>
  <c r="H265" i="7"/>
  <c r="G18" i="1"/>
  <c r="J37" i="5"/>
  <c r="K27" i="12"/>
  <c r="K29" i="12" s="1"/>
  <c r="L13" i="1"/>
  <c r="M70" i="4"/>
  <c r="S51" i="12"/>
  <c r="R51" i="12"/>
  <c r="R53" i="12" s="1"/>
  <c r="Q53" i="12"/>
  <c r="M13" i="1"/>
  <c r="N70" i="4"/>
  <c r="J13" i="1"/>
  <c r="K70" i="4"/>
  <c r="K13" i="1"/>
  <c r="L70" i="4"/>
  <c r="F13" i="1"/>
  <c r="G70" i="4"/>
  <c r="L288" i="7"/>
  <c r="L294" i="7" s="1"/>
  <c r="M275" i="7" s="1"/>
  <c r="I13" i="1"/>
  <c r="J70" i="4"/>
  <c r="N13" i="1"/>
  <c r="O70" i="4"/>
  <c r="D13" i="1"/>
  <c r="E70" i="4"/>
  <c r="H199" i="7"/>
  <c r="H200" i="7" s="1"/>
  <c r="H16" i="1" s="1"/>
  <c r="G13" i="1"/>
  <c r="H70" i="4"/>
  <c r="J17" i="1"/>
  <c r="E13" i="1"/>
  <c r="F70" i="4"/>
  <c r="D69" i="4"/>
  <c r="C20" i="7"/>
  <c r="H13" i="1"/>
  <c r="I70" i="4"/>
  <c r="H33" i="5"/>
  <c r="H21" i="12"/>
  <c r="H23" i="12" s="1"/>
  <c r="E38" i="7"/>
  <c r="E41" i="7" s="1"/>
  <c r="E15" i="5"/>
  <c r="M288" i="7" l="1"/>
  <c r="M294" i="7" s="1"/>
  <c r="N275" i="7" s="1"/>
  <c r="L71" i="4"/>
  <c r="L72" i="4" s="1"/>
  <c r="W19" i="12"/>
  <c r="S53" i="12"/>
  <c r="C13" i="1"/>
  <c r="P69" i="4"/>
  <c r="O13" i="1" s="1"/>
  <c r="D70" i="4"/>
  <c r="H71" i="4"/>
  <c r="M71" i="4"/>
  <c r="K217" i="7"/>
  <c r="K223" i="7" s="1"/>
  <c r="O71" i="4"/>
  <c r="O72" i="4" s="1"/>
  <c r="N71" i="4"/>
  <c r="K35" i="5"/>
  <c r="K209" i="7"/>
  <c r="F38" i="7"/>
  <c r="F41" i="7" s="1"/>
  <c r="F15" i="5"/>
  <c r="I71" i="4"/>
  <c r="F71" i="4"/>
  <c r="E71" i="4"/>
  <c r="J71" i="4"/>
  <c r="J72" i="4" s="1"/>
  <c r="G71" i="4"/>
  <c r="G72" i="4" s="1"/>
  <c r="K71" i="4"/>
  <c r="H267" i="7"/>
  <c r="H268" i="7" s="1"/>
  <c r="I286" i="7"/>
  <c r="I292" i="7" s="1"/>
  <c r="D17" i="7"/>
  <c r="D20" i="7" s="1"/>
  <c r="D14" i="5"/>
  <c r="D23" i="5" s="1"/>
  <c r="C177" i="7"/>
  <c r="I31" i="5"/>
  <c r="I197" i="7"/>
  <c r="H39" i="12"/>
  <c r="H41" i="12" s="1"/>
  <c r="H51" i="5"/>
  <c r="J273" i="7" l="1"/>
  <c r="K227" i="7"/>
  <c r="L205" i="7"/>
  <c r="K12" i="1"/>
  <c r="K363" i="7"/>
  <c r="I49" i="5"/>
  <c r="I265" i="7"/>
  <c r="H18" i="1"/>
  <c r="N288" i="7"/>
  <c r="O288" i="7" s="1"/>
  <c r="O21" i="1" s="1"/>
  <c r="F12" i="1"/>
  <c r="F363" i="7"/>
  <c r="D28" i="5"/>
  <c r="C15" i="12"/>
  <c r="C17" i="12" s="1"/>
  <c r="D25" i="5"/>
  <c r="J14" i="1"/>
  <c r="J281" i="7"/>
  <c r="E14" i="1"/>
  <c r="E281" i="7"/>
  <c r="M14" i="1"/>
  <c r="M281" i="7"/>
  <c r="G14" i="1"/>
  <c r="G281" i="7"/>
  <c r="D14" i="1"/>
  <c r="D281" i="7"/>
  <c r="L27" i="12"/>
  <c r="L29" i="12" s="1"/>
  <c r="K37" i="5"/>
  <c r="L14" i="1"/>
  <c r="L281" i="7"/>
  <c r="K14" i="1"/>
  <c r="K281" i="7"/>
  <c r="I12" i="1"/>
  <c r="I363" i="7"/>
  <c r="I199" i="7"/>
  <c r="I200" i="7" s="1"/>
  <c r="E17" i="7"/>
  <c r="E20" i="7" s="1"/>
  <c r="E14" i="5"/>
  <c r="E23" i="5" s="1"/>
  <c r="K72" i="4"/>
  <c r="I14" i="1"/>
  <c r="I281" i="7"/>
  <c r="F72" i="4"/>
  <c r="G38" i="7"/>
  <c r="G41" i="7" s="1"/>
  <c r="G15" i="5"/>
  <c r="N72" i="4"/>
  <c r="H72" i="4"/>
  <c r="H14" i="1"/>
  <c r="H281" i="7"/>
  <c r="N12" i="1"/>
  <c r="N363" i="7"/>
  <c r="I33" i="5"/>
  <c r="I21" i="12"/>
  <c r="F14" i="1"/>
  <c r="F281" i="7"/>
  <c r="E72" i="4"/>
  <c r="I72" i="4"/>
  <c r="K17" i="1"/>
  <c r="N14" i="1"/>
  <c r="N281" i="7"/>
  <c r="M72" i="4"/>
  <c r="D71" i="4"/>
  <c r="P70" i="4"/>
  <c r="J31" i="5" l="1"/>
  <c r="J197" i="7"/>
  <c r="I16" i="1"/>
  <c r="D12" i="1"/>
  <c r="D363" i="7"/>
  <c r="H38" i="7"/>
  <c r="H41" i="7" s="1"/>
  <c r="H15" i="5"/>
  <c r="I268" i="7"/>
  <c r="I18" i="1" s="1"/>
  <c r="I267" i="7"/>
  <c r="E28" i="5"/>
  <c r="D15" i="12"/>
  <c r="D17" i="12" s="1"/>
  <c r="E25" i="5"/>
  <c r="I51" i="5"/>
  <c r="I39" i="12"/>
  <c r="L35" i="5"/>
  <c r="L209" i="7"/>
  <c r="C14" i="1"/>
  <c r="P71" i="4"/>
  <c r="O14" i="1" s="1"/>
  <c r="C281" i="7"/>
  <c r="J12" i="1"/>
  <c r="J363" i="7"/>
  <c r="L217" i="7"/>
  <c r="L223" i="7" s="1"/>
  <c r="D72" i="4"/>
  <c r="G12" i="1"/>
  <c r="G363" i="7"/>
  <c r="E12" i="1"/>
  <c r="E363" i="7"/>
  <c r="L12" i="1"/>
  <c r="L363" i="7"/>
  <c r="H12" i="1"/>
  <c r="H363" i="7"/>
  <c r="J21" i="12"/>
  <c r="J23" i="12" s="1"/>
  <c r="I23" i="12"/>
  <c r="M12" i="1"/>
  <c r="M363" i="7"/>
  <c r="F17" i="7"/>
  <c r="F20" i="7" s="1"/>
  <c r="F14" i="5"/>
  <c r="F23" i="5" s="1"/>
  <c r="N294" i="7"/>
  <c r="O294" i="7" s="1"/>
  <c r="J286" i="7"/>
  <c r="J292" i="7"/>
  <c r="L227" i="7" l="1"/>
  <c r="M205" i="7"/>
  <c r="K273" i="7"/>
  <c r="G17" i="7"/>
  <c r="G20" i="7" s="1"/>
  <c r="G14" i="5"/>
  <c r="G23" i="5" s="1"/>
  <c r="C293" i="7"/>
  <c r="O281" i="7"/>
  <c r="F28" i="5"/>
  <c r="F25" i="5"/>
  <c r="E15" i="12"/>
  <c r="J39" i="12"/>
  <c r="J41" i="12" s="1"/>
  <c r="I41" i="12"/>
  <c r="L17" i="1"/>
  <c r="I38" i="7"/>
  <c r="I41" i="7" s="1"/>
  <c r="I15" i="5"/>
  <c r="J199" i="7"/>
  <c r="J200" i="7" s="1"/>
  <c r="J16" i="1" s="1"/>
  <c r="P72" i="4"/>
  <c r="O12" i="1" s="1"/>
  <c r="C12" i="1"/>
  <c r="C363" i="7"/>
  <c r="M27" i="12"/>
  <c r="L37" i="5"/>
  <c r="J49" i="5"/>
  <c r="J265" i="7"/>
  <c r="K21" i="12"/>
  <c r="K23" i="12" s="1"/>
  <c r="J33" i="5"/>
  <c r="H17" i="7" l="1"/>
  <c r="H20" i="7" s="1"/>
  <c r="H14" i="5"/>
  <c r="H23" i="5" s="1"/>
  <c r="M223" i="7"/>
  <c r="M217" i="7"/>
  <c r="K286" i="7"/>
  <c r="K292" i="7" s="1"/>
  <c r="N27" i="12"/>
  <c r="N29" i="12" s="1"/>
  <c r="M29" i="12"/>
  <c r="J267" i="7"/>
  <c r="J268" i="7" s="1"/>
  <c r="O363" i="7"/>
  <c r="C365" i="7"/>
  <c r="J38" i="7"/>
  <c r="J41" i="7" s="1"/>
  <c r="J15" i="5"/>
  <c r="F15" i="12"/>
  <c r="F17" i="12" s="1"/>
  <c r="E17" i="12"/>
  <c r="D274" i="7"/>
  <c r="C296" i="7"/>
  <c r="M35" i="5"/>
  <c r="M209" i="7"/>
  <c r="J51" i="5"/>
  <c r="K39" i="12"/>
  <c r="K41" i="12" s="1"/>
  <c r="K31" i="5"/>
  <c r="K197" i="7"/>
  <c r="G28" i="5"/>
  <c r="G15" i="12"/>
  <c r="G17" i="12" s="1"/>
  <c r="G25" i="5"/>
  <c r="L21" i="12" l="1"/>
  <c r="L23" i="12" s="1"/>
  <c r="K33" i="5"/>
  <c r="D293" i="7"/>
  <c r="D277" i="7"/>
  <c r="K49" i="5"/>
  <c r="K265" i="7"/>
  <c r="M227" i="7"/>
  <c r="N205" i="7"/>
  <c r="D72" i="5"/>
  <c r="D73" i="5" s="1"/>
  <c r="D362" i="7"/>
  <c r="D365" i="7" s="1"/>
  <c r="J18" i="1"/>
  <c r="H28" i="5"/>
  <c r="H15" i="12"/>
  <c r="H17" i="12" s="1"/>
  <c r="H25" i="5"/>
  <c r="K38" i="7"/>
  <c r="K41" i="7" s="1"/>
  <c r="K15" i="5"/>
  <c r="M37" i="5"/>
  <c r="O27" i="12"/>
  <c r="O29" i="12" s="1"/>
  <c r="L273" i="7"/>
  <c r="I17" i="7"/>
  <c r="I20" i="7" s="1"/>
  <c r="I14" i="5"/>
  <c r="I23" i="5" s="1"/>
  <c r="K199" i="7"/>
  <c r="K200" i="7" s="1"/>
  <c r="K16" i="1" s="1"/>
  <c r="D53" i="5"/>
  <c r="C19" i="1"/>
  <c r="C22" i="1" s="1"/>
  <c r="C40" i="1" s="1"/>
  <c r="C42" i="1" l="1"/>
  <c r="C248" i="7"/>
  <c r="C45" i="12"/>
  <c r="C47" i="12" s="1"/>
  <c r="D55" i="5"/>
  <c r="D59" i="5"/>
  <c r="D75" i="5" s="1"/>
  <c r="E72" i="5"/>
  <c r="E73" i="5" s="1"/>
  <c r="E362" i="7"/>
  <c r="E365" i="7" s="1"/>
  <c r="N35" i="5"/>
  <c r="N209" i="7"/>
  <c r="L31" i="5"/>
  <c r="L197" i="7"/>
  <c r="K267" i="7"/>
  <c r="K268" i="7" s="1"/>
  <c r="K18" i="1" s="1"/>
  <c r="L38" i="7"/>
  <c r="L41" i="7" s="1"/>
  <c r="L15" i="5"/>
  <c r="I28" i="5"/>
  <c r="I15" i="12"/>
  <c r="I25" i="5"/>
  <c r="E274" i="7"/>
  <c r="D296" i="7"/>
  <c r="E53" i="5" s="1"/>
  <c r="J17" i="7"/>
  <c r="J20" i="7" s="1"/>
  <c r="J14" i="5"/>
  <c r="J23" i="5" s="1"/>
  <c r="L286" i="7"/>
  <c r="L292" i="7" s="1"/>
  <c r="M17" i="1"/>
  <c r="L39" i="12"/>
  <c r="L41" i="12" s="1"/>
  <c r="K51" i="5"/>
  <c r="N217" i="7"/>
  <c r="O217" i="7" s="1"/>
  <c r="D19" i="1" l="1"/>
  <c r="D22" i="1" s="1"/>
  <c r="D40" i="1" s="1"/>
  <c r="D248" i="7" s="1"/>
  <c r="J28" i="5"/>
  <c r="J25" i="5"/>
  <c r="K15" i="12"/>
  <c r="K17" i="12" s="1"/>
  <c r="M38" i="7"/>
  <c r="M41" i="7" s="1"/>
  <c r="M15" i="5"/>
  <c r="N37" i="5"/>
  <c r="P27" i="12"/>
  <c r="P29" i="12" s="1"/>
  <c r="K17" i="7"/>
  <c r="K20" i="7" s="1"/>
  <c r="K14" i="5"/>
  <c r="K23" i="5" s="1"/>
  <c r="J15" i="12"/>
  <c r="J17" i="12" s="1"/>
  <c r="I17" i="12"/>
  <c r="L199" i="7"/>
  <c r="L200" i="7" s="1"/>
  <c r="F72" i="5"/>
  <c r="F73" i="5" s="1"/>
  <c r="F362" i="7"/>
  <c r="F365" i="7" s="1"/>
  <c r="N223" i="7"/>
  <c r="D45" i="12"/>
  <c r="D47" i="12" s="1"/>
  <c r="E55" i="5"/>
  <c r="E59" i="5"/>
  <c r="E75" i="5" s="1"/>
  <c r="L33" i="5"/>
  <c r="M21" i="12"/>
  <c r="C253" i="7"/>
  <c r="M273" i="7"/>
  <c r="E293" i="7"/>
  <c r="E277" i="7"/>
  <c r="L49" i="5"/>
  <c r="L265" i="7"/>
  <c r="D41" i="1"/>
  <c r="D42" i="1" s="1"/>
  <c r="E41" i="1" l="1"/>
  <c r="M31" i="5"/>
  <c r="M197" i="7"/>
  <c r="L16" i="1"/>
  <c r="M39" i="12"/>
  <c r="L51" i="5"/>
  <c r="D242" i="7"/>
  <c r="C256" i="7"/>
  <c r="D39" i="5" s="1"/>
  <c r="O223" i="7"/>
  <c r="N227" i="7"/>
  <c r="F274" i="7"/>
  <c r="E296" i="7"/>
  <c r="F53" i="5" s="1"/>
  <c r="L267" i="7"/>
  <c r="L268" i="7" s="1"/>
  <c r="M286" i="7"/>
  <c r="M292" i="7" s="1"/>
  <c r="N21" i="12"/>
  <c r="N23" i="12" s="1"/>
  <c r="M23" i="12"/>
  <c r="K25" i="5"/>
  <c r="K28" i="5"/>
  <c r="L15" i="12"/>
  <c r="L17" i="12" s="1"/>
  <c r="G72" i="5"/>
  <c r="G73" i="5" s="1"/>
  <c r="G362" i="7"/>
  <c r="G365" i="7" s="1"/>
  <c r="L17" i="7"/>
  <c r="L20" i="7" s="1"/>
  <c r="L14" i="5"/>
  <c r="L23" i="5" s="1"/>
  <c r="N38" i="7"/>
  <c r="N41" i="7" s="1"/>
  <c r="N15" i="5"/>
  <c r="M49" i="5" l="1"/>
  <c r="M265" i="7"/>
  <c r="L18" i="1"/>
  <c r="N273" i="7"/>
  <c r="H72" i="5"/>
  <c r="H73" i="5" s="1"/>
  <c r="H362" i="7"/>
  <c r="H365" i="7" s="1"/>
  <c r="N39" i="12"/>
  <c r="N41" i="12" s="1"/>
  <c r="M41" i="12"/>
  <c r="O41" i="7"/>
  <c r="O15" i="5"/>
  <c r="P15" i="5" s="1"/>
  <c r="E45" i="12"/>
  <c r="F55" i="5"/>
  <c r="F59" i="5"/>
  <c r="F75" i="5" s="1"/>
  <c r="C33" i="12"/>
  <c r="C35" i="12" s="1"/>
  <c r="D41" i="5"/>
  <c r="D43" i="5"/>
  <c r="D45" i="5" s="1"/>
  <c r="D77" i="5" s="1"/>
  <c r="C44" i="1"/>
  <c r="M33" i="5"/>
  <c r="O21" i="12"/>
  <c r="O23" i="12" s="1"/>
  <c r="M199" i="7"/>
  <c r="M200" i="7" s="1"/>
  <c r="L28" i="5"/>
  <c r="M15" i="12"/>
  <c r="L25" i="5"/>
  <c r="F293" i="7"/>
  <c r="F277" i="7"/>
  <c r="D253" i="7"/>
  <c r="D245" i="7"/>
  <c r="E19" i="1"/>
  <c r="E22" i="1" s="1"/>
  <c r="E40" i="1" s="1"/>
  <c r="M17" i="7"/>
  <c r="M20" i="7" s="1"/>
  <c r="M14" i="5"/>
  <c r="M23" i="5" s="1"/>
  <c r="O35" i="5"/>
  <c r="O227" i="7"/>
  <c r="O17" i="1" s="1"/>
  <c r="N17" i="1"/>
  <c r="N31" i="5" l="1"/>
  <c r="N197" i="7"/>
  <c r="M16" i="1"/>
  <c r="N17" i="7"/>
  <c r="N20" i="7" s="1"/>
  <c r="N14" i="5"/>
  <c r="N23" i="5" s="1"/>
  <c r="G274" i="7"/>
  <c r="F296" i="7"/>
  <c r="G53" i="5" s="1"/>
  <c r="F45" i="12"/>
  <c r="F47" i="12" s="1"/>
  <c r="E47" i="12"/>
  <c r="P35" i="5"/>
  <c r="Q27" i="12"/>
  <c r="O37" i="5"/>
  <c r="P37" i="5" s="1"/>
  <c r="I72" i="5"/>
  <c r="I73" i="5" s="1"/>
  <c r="I362" i="7"/>
  <c r="I365" i="7" s="1"/>
  <c r="E42" i="1"/>
  <c r="E248" i="7"/>
  <c r="M28" i="5"/>
  <c r="O15" i="12"/>
  <c r="O17" i="12" s="1"/>
  <c r="M25" i="5"/>
  <c r="E242" i="7"/>
  <c r="D256" i="7"/>
  <c r="E39" i="5" s="1"/>
  <c r="N15" i="12"/>
  <c r="N17" i="12" s="1"/>
  <c r="M17" i="12"/>
  <c r="M267" i="7"/>
  <c r="M268" i="7" s="1"/>
  <c r="N286" i="7"/>
  <c r="O286" i="7" s="1"/>
  <c r="M51" i="5"/>
  <c r="O39" i="12"/>
  <c r="O41" i="12" s="1"/>
  <c r="F19" i="1" l="1"/>
  <c r="F22" i="1" s="1"/>
  <c r="F40" i="1" s="1"/>
  <c r="F248" i="7" s="1"/>
  <c r="N49" i="5"/>
  <c r="N265" i="7"/>
  <c r="M18" i="1"/>
  <c r="E253" i="7"/>
  <c r="E245" i="7"/>
  <c r="O20" i="7"/>
  <c r="O177" i="7" s="1"/>
  <c r="O14" i="5"/>
  <c r="F41" i="1"/>
  <c r="S27" i="12"/>
  <c r="R27" i="12"/>
  <c r="R29" i="12" s="1"/>
  <c r="Q29" i="12"/>
  <c r="G55" i="5"/>
  <c r="G45" i="12"/>
  <c r="G47" i="12" s="1"/>
  <c r="G59" i="5"/>
  <c r="G75" i="5" s="1"/>
  <c r="N292" i="7"/>
  <c r="J72" i="5"/>
  <c r="J73" i="5" s="1"/>
  <c r="J362" i="7"/>
  <c r="J365" i="7" s="1"/>
  <c r="G293" i="7"/>
  <c r="G277" i="7"/>
  <c r="N199" i="7"/>
  <c r="O199" i="7" s="1"/>
  <c r="D33" i="12"/>
  <c r="D35" i="12" s="1"/>
  <c r="E41" i="5"/>
  <c r="E43" i="5"/>
  <c r="E45" i="5" s="1"/>
  <c r="E77" i="5" s="1"/>
  <c r="D44" i="1"/>
  <c r="N28" i="5"/>
  <c r="P15" i="12"/>
  <c r="P17" i="12" s="1"/>
  <c r="N25" i="5"/>
  <c r="P21" i="12"/>
  <c r="P23" i="12" s="1"/>
  <c r="N33" i="5"/>
  <c r="F42" i="1" l="1"/>
  <c r="O292" i="7"/>
  <c r="O23" i="5"/>
  <c r="P14" i="5"/>
  <c r="H274" i="7"/>
  <c r="G296" i="7"/>
  <c r="H53" i="5" s="1"/>
  <c r="W15" i="12"/>
  <c r="S29" i="12"/>
  <c r="N267" i="7"/>
  <c r="O267" i="7" s="1"/>
  <c r="F242" i="7"/>
  <c r="E256" i="7"/>
  <c r="F39" i="5" s="1"/>
  <c r="N200" i="7"/>
  <c r="K72" i="5"/>
  <c r="K73" i="5" s="1"/>
  <c r="K362" i="7"/>
  <c r="K365" i="7" s="1"/>
  <c r="G41" i="1"/>
  <c r="N51" i="5"/>
  <c r="P39" i="12"/>
  <c r="P41" i="12" s="1"/>
  <c r="O28" i="5" l="1"/>
  <c r="P28" i="5" s="1"/>
  <c r="P23" i="5"/>
  <c r="Q15" i="12"/>
  <c r="O25" i="5"/>
  <c r="P25" i="5" s="1"/>
  <c r="O31" i="5"/>
  <c r="O200" i="7"/>
  <c r="O16" i="1" s="1"/>
  <c r="N16" i="1"/>
  <c r="N268" i="7"/>
  <c r="H45" i="12"/>
  <c r="H47" i="12" s="1"/>
  <c r="H55" i="5"/>
  <c r="H59" i="5"/>
  <c r="H75" i="5" s="1"/>
  <c r="F41" i="5"/>
  <c r="E33" i="12"/>
  <c r="F43" i="5"/>
  <c r="F45" i="5" s="1"/>
  <c r="F77" i="5" s="1"/>
  <c r="E44" i="1"/>
  <c r="H293" i="7"/>
  <c r="H277" i="7"/>
  <c r="L72" i="5"/>
  <c r="L73" i="5" s="1"/>
  <c r="L362" i="7"/>
  <c r="L365" i="7" s="1"/>
  <c r="F253" i="7"/>
  <c r="F245" i="7"/>
  <c r="G19" i="1"/>
  <c r="G22" i="1" s="1"/>
  <c r="G40" i="1" s="1"/>
  <c r="O49" i="5" l="1"/>
  <c r="O268" i="7"/>
  <c r="O18" i="1" s="1"/>
  <c r="N18" i="1"/>
  <c r="M72" i="5"/>
  <c r="M73" i="5" s="1"/>
  <c r="M362" i="7"/>
  <c r="M365" i="7" s="1"/>
  <c r="S15" i="12"/>
  <c r="R15" i="12"/>
  <c r="R17" i="12" s="1"/>
  <c r="Q17" i="12"/>
  <c r="I274" i="7"/>
  <c r="H296" i="7"/>
  <c r="I53" i="5" s="1"/>
  <c r="F256" i="7"/>
  <c r="G39" i="5" s="1"/>
  <c r="G242" i="7"/>
  <c r="G42" i="1"/>
  <c r="G248" i="7"/>
  <c r="H19" i="1"/>
  <c r="H22" i="1" s="1"/>
  <c r="H40" i="1" s="1"/>
  <c r="F33" i="12"/>
  <c r="F35" i="12" s="1"/>
  <c r="E35" i="12"/>
  <c r="P31" i="5"/>
  <c r="Q21" i="12"/>
  <c r="O33" i="5"/>
  <c r="P33" i="5" s="1"/>
  <c r="I45" i="12" l="1"/>
  <c r="I55" i="5"/>
  <c r="I59" i="5"/>
  <c r="I75" i="5" s="1"/>
  <c r="W13" i="12"/>
  <c r="S17" i="12"/>
  <c r="H41" i="1"/>
  <c r="S21" i="12"/>
  <c r="R21" i="12"/>
  <c r="R23" i="12" s="1"/>
  <c r="Q23" i="12"/>
  <c r="G253" i="7"/>
  <c r="G245" i="7"/>
  <c r="I293" i="7"/>
  <c r="I277" i="7"/>
  <c r="H42" i="1"/>
  <c r="H248" i="7"/>
  <c r="G41" i="5"/>
  <c r="G33" i="12"/>
  <c r="G35" i="12" s="1"/>
  <c r="G43" i="5"/>
  <c r="G45" i="5" s="1"/>
  <c r="G77" i="5" s="1"/>
  <c r="F44" i="1"/>
  <c r="N72" i="5"/>
  <c r="N73" i="5" s="1"/>
  <c r="N362" i="7"/>
  <c r="N365" i="7" s="1"/>
  <c r="P49" i="5"/>
  <c r="Q39" i="12"/>
  <c r="O51" i="5"/>
  <c r="P51" i="5" s="1"/>
  <c r="S39" i="12" l="1"/>
  <c r="R39" i="12"/>
  <c r="R41" i="12" s="1"/>
  <c r="Q41" i="12"/>
  <c r="O72" i="5"/>
  <c r="O365" i="7"/>
  <c r="J274" i="7"/>
  <c r="I296" i="7"/>
  <c r="J53" i="5" s="1"/>
  <c r="W14" i="12"/>
  <c r="S23" i="12"/>
  <c r="J45" i="12"/>
  <c r="J47" i="12" s="1"/>
  <c r="I47" i="12"/>
  <c r="I41" i="1"/>
  <c r="H242" i="7"/>
  <c r="G256" i="7"/>
  <c r="H39" i="5" s="1"/>
  <c r="H33" i="12" l="1"/>
  <c r="H35" i="12" s="1"/>
  <c r="H41" i="5"/>
  <c r="H43" i="5"/>
  <c r="H45" i="5" s="1"/>
  <c r="H77" i="5" s="1"/>
  <c r="G44" i="1"/>
  <c r="P72" i="5"/>
  <c r="O73" i="5"/>
  <c r="P73" i="5" s="1"/>
  <c r="J293" i="7"/>
  <c r="J277" i="7"/>
  <c r="K45" i="12"/>
  <c r="K47" i="12" s="1"/>
  <c r="J55" i="5"/>
  <c r="J59" i="5"/>
  <c r="J75" i="5" s="1"/>
  <c r="H253" i="7"/>
  <c r="H245" i="7"/>
  <c r="I19" i="1"/>
  <c r="I22" i="1" s="1"/>
  <c r="I40" i="1" s="1"/>
  <c r="W17" i="12"/>
  <c r="S41" i="12"/>
  <c r="I242" i="7" l="1"/>
  <c r="H256" i="7"/>
  <c r="I39" i="5" s="1"/>
  <c r="I42" i="1"/>
  <c r="I248" i="7"/>
  <c r="K274" i="7"/>
  <c r="J296" i="7"/>
  <c r="K53" i="5" s="1"/>
  <c r="K55" i="5" l="1"/>
  <c r="L45" i="12"/>
  <c r="L47" i="12" s="1"/>
  <c r="K59" i="5"/>
  <c r="K75" i="5" s="1"/>
  <c r="J41" i="1"/>
  <c r="I33" i="12"/>
  <c r="I41" i="5"/>
  <c r="I43" i="5"/>
  <c r="I45" i="5" s="1"/>
  <c r="I77" i="5" s="1"/>
  <c r="H44" i="1"/>
  <c r="K293" i="7"/>
  <c r="K277" i="7"/>
  <c r="I253" i="7"/>
  <c r="I245" i="7"/>
  <c r="J19" i="1"/>
  <c r="J22" i="1" s="1"/>
  <c r="J40" i="1" s="1"/>
  <c r="J242" i="7" l="1"/>
  <c r="I256" i="7"/>
  <c r="J39" i="5" s="1"/>
  <c r="J42" i="1"/>
  <c r="J248" i="7"/>
  <c r="J33" i="12"/>
  <c r="J35" i="12" s="1"/>
  <c r="I35" i="12"/>
  <c r="L274" i="7"/>
  <c r="K296" i="7"/>
  <c r="L53" i="5" s="1"/>
  <c r="K19" i="1" l="1"/>
  <c r="K22" i="1" s="1"/>
  <c r="K40" i="1" s="1"/>
  <c r="K248" i="7" s="1"/>
  <c r="K41" i="1"/>
  <c r="J41" i="5"/>
  <c r="K33" i="12"/>
  <c r="K35" i="12" s="1"/>
  <c r="J43" i="5"/>
  <c r="J45" i="5" s="1"/>
  <c r="J77" i="5" s="1"/>
  <c r="I44" i="1"/>
  <c r="L293" i="7"/>
  <c r="L277" i="7"/>
  <c r="M45" i="12"/>
  <c r="L55" i="5"/>
  <c r="L59" i="5"/>
  <c r="L75" i="5" s="1"/>
  <c r="J253" i="7"/>
  <c r="J245" i="7"/>
  <c r="K42" i="1" l="1"/>
  <c r="L41" i="1" s="1"/>
  <c r="N45" i="12"/>
  <c r="N47" i="12" s="1"/>
  <c r="M47" i="12"/>
  <c r="J256" i="7"/>
  <c r="K39" i="5" s="1"/>
  <c r="K242" i="7"/>
  <c r="M274" i="7"/>
  <c r="L296" i="7"/>
  <c r="M53" i="5" s="1"/>
  <c r="M293" i="7" l="1"/>
  <c r="M277" i="7"/>
  <c r="L19" i="1"/>
  <c r="L22" i="1" s="1"/>
  <c r="L40" i="1" s="1"/>
  <c r="K253" i="7"/>
  <c r="K245" i="7"/>
  <c r="O45" i="12"/>
  <c r="O47" i="12" s="1"/>
  <c r="M55" i="5"/>
  <c r="M59" i="5"/>
  <c r="M75" i="5" s="1"/>
  <c r="K41" i="5"/>
  <c r="L33" i="12"/>
  <c r="L35" i="12" s="1"/>
  <c r="K43" i="5"/>
  <c r="K45" i="5" s="1"/>
  <c r="K77" i="5" s="1"/>
  <c r="J44" i="1"/>
  <c r="L42" i="1" l="1"/>
  <c r="L248" i="7"/>
  <c r="L242" i="7"/>
  <c r="K256" i="7"/>
  <c r="L39" i="5" s="1"/>
  <c r="N274" i="7"/>
  <c r="M296" i="7"/>
  <c r="N53" i="5" s="1"/>
  <c r="M19" i="1" l="1"/>
  <c r="M22" i="1" s="1"/>
  <c r="M40" i="1" s="1"/>
  <c r="P45" i="12"/>
  <c r="P47" i="12" s="1"/>
  <c r="N55" i="5"/>
  <c r="N59" i="5"/>
  <c r="N75" i="5" s="1"/>
  <c r="M248" i="7"/>
  <c r="M33" i="12"/>
  <c r="L41" i="5"/>
  <c r="L43" i="5"/>
  <c r="L45" i="5" s="1"/>
  <c r="L77" i="5" s="1"/>
  <c r="K44" i="1"/>
  <c r="L253" i="7"/>
  <c r="L245" i="7"/>
  <c r="N293" i="7"/>
  <c r="N277" i="7"/>
  <c r="M41" i="1"/>
  <c r="M42" i="1" s="1"/>
  <c r="M242" i="7" l="1"/>
  <c r="L256" i="7"/>
  <c r="M39" i="5" s="1"/>
  <c r="N33" i="12"/>
  <c r="N35" i="12" s="1"/>
  <c r="M35" i="12"/>
  <c r="O293" i="7"/>
  <c r="N296" i="7"/>
  <c r="N41" i="1"/>
  <c r="N19" i="1"/>
  <c r="N22" i="1" s="1"/>
  <c r="N40" i="1" s="1"/>
  <c r="N42" i="1" l="1"/>
  <c r="N248" i="7"/>
  <c r="O248" i="7" s="1"/>
  <c r="O53" i="5"/>
  <c r="O296" i="7"/>
  <c r="O19" i="1" s="1"/>
  <c r="O22" i="1" s="1"/>
  <c r="O40" i="1" s="1"/>
  <c r="O33" i="12"/>
  <c r="O35" i="12" s="1"/>
  <c r="M41" i="5"/>
  <c r="M43" i="5"/>
  <c r="M45" i="5" s="1"/>
  <c r="M77" i="5" s="1"/>
  <c r="L44" i="1"/>
  <c r="M253" i="7"/>
  <c r="M245" i="7"/>
  <c r="N242" i="7" l="1"/>
  <c r="M256" i="7"/>
  <c r="N39" i="5" s="1"/>
  <c r="P53" i="5"/>
  <c r="O55" i="5"/>
  <c r="P55" i="5" s="1"/>
  <c r="Q45" i="12"/>
  <c r="O59" i="5"/>
  <c r="O42" i="1"/>
  <c r="N41" i="5" l="1"/>
  <c r="P33" i="12"/>
  <c r="P35" i="12" s="1"/>
  <c r="N43" i="5"/>
  <c r="N45" i="5" s="1"/>
  <c r="N77" i="5" s="1"/>
  <c r="M44" i="1"/>
  <c r="O75" i="5"/>
  <c r="P75" i="5" s="1"/>
  <c r="P59" i="5"/>
  <c r="S45" i="12"/>
  <c r="R45" i="12"/>
  <c r="R47" i="12" s="1"/>
  <c r="Q47" i="12"/>
  <c r="N253" i="7"/>
  <c r="N245" i="7"/>
  <c r="W18" i="12" l="1"/>
  <c r="S47" i="12"/>
  <c r="N256" i="7"/>
  <c r="O253" i="7"/>
  <c r="O39" i="5" l="1"/>
  <c r="O256" i="7"/>
  <c r="P39" i="5" l="1"/>
  <c r="O44" i="1" s="1"/>
  <c r="O41" i="5"/>
  <c r="P41" i="5" s="1"/>
  <c r="Q33" i="12"/>
  <c r="O43" i="5"/>
  <c r="N44" i="1"/>
  <c r="S33" i="12" l="1"/>
  <c r="R33" i="12"/>
  <c r="R35" i="12" s="1"/>
  <c r="Q35" i="12"/>
  <c r="O45" i="5"/>
  <c r="P43" i="5"/>
  <c r="O77" i="5" l="1"/>
  <c r="P45" i="5"/>
  <c r="P77" i="5" s="1"/>
  <c r="W16" i="12"/>
  <c r="S35" i="12"/>
</calcChain>
</file>

<file path=xl/sharedStrings.xml><?xml version="1.0" encoding="utf-8"?>
<sst xmlns="http://schemas.openxmlformats.org/spreadsheetml/2006/main" count="1020" uniqueCount="333">
  <si>
    <t>Revenue</t>
  </si>
  <si>
    <t>Jan</t>
  </si>
  <si>
    <t>Feb</t>
  </si>
  <si>
    <t>Mar</t>
  </si>
  <si>
    <t>Apr</t>
  </si>
  <si>
    <t>May</t>
  </si>
  <si>
    <t>Jun</t>
  </si>
  <si>
    <t>Jul</t>
  </si>
  <si>
    <t>Aug</t>
  </si>
  <si>
    <t>Sep</t>
  </si>
  <si>
    <t>Oct</t>
  </si>
  <si>
    <t>Nov</t>
  </si>
  <si>
    <t>Dec</t>
  </si>
  <si>
    <t>Gross Profit</t>
  </si>
  <si>
    <t xml:space="preserve"> </t>
  </si>
  <si>
    <t>Current Assets</t>
  </si>
  <si>
    <t>Cash and Cash equivalents</t>
  </si>
  <si>
    <t>Total Assets</t>
  </si>
  <si>
    <t>Current Liabilities</t>
  </si>
  <si>
    <t>Total Current Assets</t>
  </si>
  <si>
    <t>Total Equity</t>
  </si>
  <si>
    <t>Cash flow from Operating Activities</t>
  </si>
  <si>
    <t>Depreciation and amortizaton</t>
  </si>
  <si>
    <t>Cash Provided/(Used) by Operating Activities</t>
  </si>
  <si>
    <t>Cash flows from investment Activities</t>
  </si>
  <si>
    <t>Cash flows from Financing Activities</t>
  </si>
  <si>
    <t>Total Equity and liabilities</t>
  </si>
  <si>
    <t>Net change in cash and cash equivalents</t>
  </si>
  <si>
    <t>Beginning cash balance</t>
  </si>
  <si>
    <t>Ending cash balance</t>
  </si>
  <si>
    <t>Year End</t>
  </si>
  <si>
    <t xml:space="preserve">Figures are inserted for illustrative Purpose </t>
  </si>
  <si>
    <t>Remark</t>
  </si>
  <si>
    <t>Direct Costs</t>
  </si>
  <si>
    <t>Interest Expenses</t>
  </si>
  <si>
    <t xml:space="preserve">Depreciation </t>
  </si>
  <si>
    <t>Tax Expenses</t>
  </si>
  <si>
    <t>Profit Before Tax (PBT)</t>
  </si>
  <si>
    <t>Profit After Tax (PAT)</t>
  </si>
  <si>
    <t>Figures are inserted for illustrative purpose only</t>
  </si>
  <si>
    <t>Furniture &amp; Fittings</t>
  </si>
  <si>
    <t>Notes to Property, Plant &amp; Equipments</t>
  </si>
  <si>
    <t>Cost</t>
  </si>
  <si>
    <t>Balance b/f</t>
  </si>
  <si>
    <t>Additions</t>
  </si>
  <si>
    <t>Disposal</t>
  </si>
  <si>
    <t>Balance c/f</t>
  </si>
  <si>
    <t>Accumulated Depreciation</t>
  </si>
  <si>
    <t>Effective Useful Lives</t>
  </si>
  <si>
    <t>Assuming full depreciation in the year of acquisition, regardless the time of acquisition</t>
  </si>
  <si>
    <t>Trade Receivables</t>
  </si>
  <si>
    <t>Other Receivables</t>
  </si>
  <si>
    <t>Trade Receivables Days</t>
  </si>
  <si>
    <t>Short Term Borrowings</t>
  </si>
  <si>
    <t>Notes to Borrowings</t>
  </si>
  <si>
    <t>Long Term Borrowings</t>
  </si>
  <si>
    <t>New Borrowings</t>
  </si>
  <si>
    <t>Repayment</t>
  </si>
  <si>
    <t>Interest Rate</t>
  </si>
  <si>
    <t>Interest rate per annum</t>
  </si>
  <si>
    <t>Long Term Liabilities</t>
  </si>
  <si>
    <t>Deferred Tax Liabilities</t>
  </si>
  <si>
    <t>Total Current Liabilities</t>
  </si>
  <si>
    <t>Total Long Term Liabilities</t>
  </si>
  <si>
    <t>Other Payables</t>
  </si>
  <si>
    <t>Trade Payables Days</t>
  </si>
  <si>
    <t>Notes to Deferred Tax Liabilities</t>
  </si>
  <si>
    <t>Change in Trade Receivables</t>
  </si>
  <si>
    <t>Change in Trade Payables</t>
  </si>
  <si>
    <t>Current portion</t>
  </si>
  <si>
    <t>Long term portion</t>
  </si>
  <si>
    <t>Other Income</t>
  </si>
  <si>
    <t>Notes to Cash &amp; Cash Equivalents</t>
  </si>
  <si>
    <t>Cash &amp; Cash Equivalents</t>
  </si>
  <si>
    <t>Non Current Assets</t>
  </si>
  <si>
    <t>Total Non Current Assets</t>
  </si>
  <si>
    <t>Trade Payables</t>
  </si>
  <si>
    <t>Receivables Payments</t>
  </si>
  <si>
    <t>Movements</t>
  </si>
  <si>
    <t>Payment Made to Creditors</t>
  </si>
  <si>
    <t>Addition</t>
  </si>
  <si>
    <t>Payment Made</t>
  </si>
  <si>
    <t>Notes to Equity</t>
  </si>
  <si>
    <t>Share Capital</t>
  </si>
  <si>
    <t>Issuance of Shares</t>
  </si>
  <si>
    <t>Share Buy Back</t>
  </si>
  <si>
    <t>Notes to Retained Earnings</t>
  </si>
  <si>
    <t>Retained Earnings</t>
  </si>
  <si>
    <t>Profit/(Loss) After Tax</t>
  </si>
  <si>
    <t>Dividend Payout</t>
  </si>
  <si>
    <t>Assuming no new issuance of shares</t>
  </si>
  <si>
    <t>Tax</t>
  </si>
  <si>
    <t>Tax Expense</t>
  </si>
  <si>
    <t>Interest Expense</t>
  </si>
  <si>
    <t>Proceeds from Issuance of Ordinary Shares</t>
  </si>
  <si>
    <t>Change in Other Receivables</t>
  </si>
  <si>
    <t>Change in Other Payables</t>
  </si>
  <si>
    <t>Repayment of Borrowings</t>
  </si>
  <si>
    <t>Share BuyBack</t>
  </si>
  <si>
    <t>Management Input</t>
  </si>
  <si>
    <t>Assumptions</t>
  </si>
  <si>
    <t>Assuming no disposal.</t>
  </si>
  <si>
    <t>Balance b/f is the same as balance c/f in previous financial year.</t>
  </si>
  <si>
    <t>Notes to Trade &amp; Other Receivables</t>
  </si>
  <si>
    <t>Property, Plant &amp; Machinery</t>
  </si>
  <si>
    <t>Assuming no short term borrowings. Subsequent debt undertaking can be reflected accordingly.</t>
  </si>
  <si>
    <t>Assuming no repayment.</t>
  </si>
  <si>
    <t>Assuming no long term borrowings. Subsequent debt undertaking can be reflected accordingly.</t>
  </si>
  <si>
    <t>Notes to Trade &amp; Other Payables</t>
  </si>
  <si>
    <t>Excess of Net Book Value of Plant &amp; Equipment Over Tax</t>
  </si>
  <si>
    <t>Assuming no DTL on new acquisitions</t>
  </si>
  <si>
    <t>Recognised in Statement of Comprehensive Income</t>
  </si>
  <si>
    <t>Assuming no deferred tax liabilities being recognised.</t>
  </si>
  <si>
    <t>Realisation of Deferred Tax Liabilities</t>
  </si>
  <si>
    <t>Assuming no share buyback.</t>
  </si>
  <si>
    <t>Assuming no dividend payout</t>
  </si>
  <si>
    <t xml:space="preserve">Tax Paid </t>
  </si>
  <si>
    <t xml:space="preserve">Interest Paid </t>
  </si>
  <si>
    <t>Disposal/(Purchase) of Furniture &amp; Fittings</t>
  </si>
  <si>
    <t>Other Receivables Days</t>
  </si>
  <si>
    <t>S$</t>
  </si>
  <si>
    <t>Cost of Goods Sold</t>
  </si>
  <si>
    <t>Administrative Costs</t>
  </si>
  <si>
    <t>Depreciation</t>
  </si>
  <si>
    <t>MONTHLY REVENUE DRIVERS</t>
  </si>
  <si>
    <t>MONTHLY COST DRIVERS</t>
  </si>
  <si>
    <t>Insurance</t>
  </si>
  <si>
    <t>Cost of goods sold</t>
  </si>
  <si>
    <t>Administrative costs</t>
  </si>
  <si>
    <t>per annum</t>
  </si>
  <si>
    <t>Reference</t>
  </si>
  <si>
    <t>Notes to PPE</t>
  </si>
  <si>
    <t>Initial Purchase Cost</t>
  </si>
  <si>
    <t>Net Book Value</t>
  </si>
  <si>
    <t>(-) Selling Price</t>
  </si>
  <si>
    <t>(Gain)/Loss on Disposal</t>
  </si>
  <si>
    <t>FURNITURE &amp; FITTINGS</t>
  </si>
  <si>
    <t>MOTOR VEHICLES</t>
  </si>
  <si>
    <t>Disposal/(Purchase) of Buildings</t>
  </si>
  <si>
    <t>Disposal/(Purchase) of Office Equipments</t>
  </si>
  <si>
    <t>Disposal/(Purchase) of Motor Vehicles</t>
  </si>
  <si>
    <t>Receipts of Payments</t>
  </si>
  <si>
    <t>Deposits</t>
  </si>
  <si>
    <t>Cash at Bank</t>
  </si>
  <si>
    <t>Cash in Hand</t>
  </si>
  <si>
    <t>Other Payables Days - Accrual &amp; Tax</t>
  </si>
  <si>
    <t>Tax Rate</t>
  </si>
  <si>
    <t>Tax Exemptions</t>
  </si>
  <si>
    <t>Normal Statutory Tax Rate</t>
  </si>
  <si>
    <t>CHECK</t>
  </si>
  <si>
    <t>Withdrawal/(Additional) Investment</t>
  </si>
  <si>
    <t>Dividend Paid</t>
  </si>
  <si>
    <t>Admaterials Technologis Pte Ltd</t>
  </si>
  <si>
    <t>Budgeted Statement of Comprehensive Income for the month ended</t>
  </si>
  <si>
    <t xml:space="preserve">Budgeted Statement of Financial Position as at </t>
  </si>
  <si>
    <t>Budgeted Statement of Cash Flows for the month ended</t>
  </si>
  <si>
    <t>Lab test</t>
  </si>
  <si>
    <t>Product Certification</t>
  </si>
  <si>
    <t>Other (R&amp;D)</t>
  </si>
  <si>
    <t>Revenue by department is based on management estimate according to the industry prospective</t>
  </si>
  <si>
    <t>Laboratory consumables</t>
  </si>
  <si>
    <t>Outsourcing testing fees</t>
  </si>
  <si>
    <t>Upkeep of laboratory equipment/machinery</t>
  </si>
  <si>
    <t>MONTHLY NON-OPERATING INCOME DRIVERS</t>
  </si>
  <si>
    <t>Rental income</t>
  </si>
  <si>
    <t>Interest earned</t>
  </si>
  <si>
    <t>as per rental agreement</t>
  </si>
  <si>
    <t>Accounting and legal</t>
  </si>
  <si>
    <t>Advertising</t>
  </si>
  <si>
    <t>Dues and subcriptions</t>
  </si>
  <si>
    <t>Interest expense</t>
  </si>
  <si>
    <t>Office supplies</t>
  </si>
  <si>
    <t>Postage</t>
  </si>
  <si>
    <t>Research and development</t>
  </si>
  <si>
    <t>Office rental</t>
  </si>
  <si>
    <t>Taxes and licences</t>
  </si>
  <si>
    <t>Telephone</t>
  </si>
  <si>
    <t>Utilities</t>
  </si>
  <si>
    <t>Web hosting and domains</t>
  </si>
  <si>
    <t>Others</t>
  </si>
  <si>
    <t>Traveling</t>
  </si>
  <si>
    <t>Salaries and wages</t>
  </si>
  <si>
    <t>per month as per rental agreement</t>
  </si>
  <si>
    <t>Q1</t>
  </si>
  <si>
    <t>Q2</t>
  </si>
  <si>
    <t>Q3</t>
  </si>
  <si>
    <t>Q4</t>
  </si>
  <si>
    <t>EBITDA</t>
  </si>
  <si>
    <t>AIR CONDITIONER</t>
  </si>
  <si>
    <t>Assuming no acquisition.</t>
  </si>
  <si>
    <t>COMPUTER</t>
  </si>
  <si>
    <t>LEASEHOLD FACTORY  BUILDING</t>
  </si>
  <si>
    <t>A&amp;A AND NETWORKING 58 SUNGEI KADUT LOOP</t>
  </si>
  <si>
    <t>RENOVATIONS</t>
  </si>
  <si>
    <t>Air conditioners</t>
  </si>
  <si>
    <t>Computers</t>
  </si>
  <si>
    <t>Laboratory equipment</t>
  </si>
  <si>
    <t>LABORATORY EQUIPMENT</t>
  </si>
  <si>
    <t>Leasehold factory building</t>
  </si>
  <si>
    <t>A&amp;A and networking for factory building</t>
  </si>
  <si>
    <t>Motor vehicles</t>
  </si>
  <si>
    <t>Renovations</t>
  </si>
  <si>
    <t>Notes to Deferred tax assets</t>
  </si>
  <si>
    <t>Deferred tax assets</t>
  </si>
  <si>
    <t>Notes to deferred tax assets</t>
  </si>
  <si>
    <t>ave</t>
  </si>
  <si>
    <t>rev '13</t>
  </si>
  <si>
    <t>Other debtors</t>
  </si>
  <si>
    <t>Prepaid expenses</t>
  </si>
  <si>
    <t>Unamortised HP interest</t>
  </si>
  <si>
    <t>Fixed deposits</t>
  </si>
  <si>
    <t>Other payables &amp; accruals</t>
  </si>
  <si>
    <t>GST payables</t>
  </si>
  <si>
    <t>assuming instalment paid 1-month after year end</t>
  </si>
  <si>
    <t>Repayment follows amount due from within 1 yr in 2012 AFS.</t>
  </si>
  <si>
    <t>Refer to notes to BS</t>
  </si>
  <si>
    <t>CAGR</t>
  </si>
  <si>
    <t>total revenue</t>
  </si>
  <si>
    <t>FY13</t>
  </si>
  <si>
    <t>Actual</t>
  </si>
  <si>
    <t>Budget vs Actual</t>
  </si>
  <si>
    <t>Snapshot of Statement of Comprehensive Income</t>
  </si>
  <si>
    <t>- Lab test</t>
  </si>
  <si>
    <t>- Product certification</t>
  </si>
  <si>
    <t>- Other (R&amp;D)</t>
  </si>
  <si>
    <t>Other income</t>
  </si>
  <si>
    <t>March</t>
  </si>
  <si>
    <t>June</t>
  </si>
  <si>
    <t>July</t>
  </si>
  <si>
    <t>Sept</t>
  </si>
  <si>
    <t>Snapshot of Statement of Financial Position</t>
  </si>
  <si>
    <t>PPE</t>
  </si>
  <si>
    <t>Trade receivables</t>
  </si>
  <si>
    <t>Other receivables</t>
  </si>
  <si>
    <t>Cash and cash equivalents</t>
  </si>
  <si>
    <t>Trade payables</t>
  </si>
  <si>
    <t>Other payables</t>
  </si>
  <si>
    <t>Long-term borrowings</t>
  </si>
  <si>
    <t>Total</t>
  </si>
  <si>
    <t>Model Key</t>
  </si>
  <si>
    <t>Numbers in black represent budget numbers or actuals for the current or prior year.</t>
  </si>
  <si>
    <t>Line Item</t>
  </si>
  <si>
    <t>January</t>
  </si>
  <si>
    <t>February</t>
  </si>
  <si>
    <t>April</t>
  </si>
  <si>
    <t>August</t>
  </si>
  <si>
    <t>September</t>
  </si>
  <si>
    <t>October</t>
  </si>
  <si>
    <t>November</t>
  </si>
  <si>
    <t>December</t>
  </si>
  <si>
    <t>Annual</t>
  </si>
  <si>
    <t>PROFIT AND LOSS</t>
  </si>
  <si>
    <t>Budget</t>
  </si>
  <si>
    <t>Budget variance (Actual – Budget)</t>
  </si>
  <si>
    <t>Prior year</t>
  </si>
  <si>
    <t>Prior year variance (Actual – Prior year)</t>
  </si>
  <si>
    <t>Budget variance (Budget – Actual)</t>
  </si>
  <si>
    <t>Prior year variance (Prior year – Actual)</t>
  </si>
  <si>
    <t>BALANCE SHEET</t>
  </si>
  <si>
    <t>Italicised numbers in gray cells are calculations that generally should not be altered.</t>
  </si>
  <si>
    <t>Other income - Q4</t>
  </si>
  <si>
    <t>Other income - Q1</t>
  </si>
  <si>
    <t>Other income - Q2</t>
  </si>
  <si>
    <t>Other income - Q3</t>
  </si>
  <si>
    <t>Rev - Q1</t>
  </si>
  <si>
    <t>Rev - Q2</t>
  </si>
  <si>
    <t>Rev - Q3</t>
  </si>
  <si>
    <t>Rev - Q4</t>
  </si>
  <si>
    <t>COGS - Q1</t>
  </si>
  <si>
    <t>COGS - Q2</t>
  </si>
  <si>
    <t>COGS - Q3</t>
  </si>
  <si>
    <t>COGS - Q4</t>
  </si>
  <si>
    <t>Admin costs - Q1</t>
  </si>
  <si>
    <t>Admin costs - Q2</t>
  </si>
  <si>
    <t>Admin costs - Q4</t>
  </si>
  <si>
    <t>Admin costs - Q3</t>
  </si>
  <si>
    <t>Peer comparison as at 31 December 2014</t>
  </si>
  <si>
    <t>Admaterials</t>
  </si>
  <si>
    <t>Co.1</t>
  </si>
  <si>
    <t>Co.2</t>
  </si>
  <si>
    <t>Co.3</t>
  </si>
  <si>
    <t>Sales</t>
  </si>
  <si>
    <t>Gross profit</t>
  </si>
  <si>
    <t>Net profit</t>
  </si>
  <si>
    <t>Total assets</t>
  </si>
  <si>
    <t>GPM (%)</t>
  </si>
  <si>
    <t>Scenario selected:</t>
  </si>
  <si>
    <t>Assumption description</t>
  </si>
  <si>
    <t>COGS - laboratory consumables</t>
  </si>
  <si>
    <t>Base case</t>
  </si>
  <si>
    <t>Worst case</t>
  </si>
  <si>
    <t>Best case</t>
  </si>
  <si>
    <t>Revenue - Lab test</t>
  </si>
  <si>
    <t>Revenue - Product certification</t>
  </si>
  <si>
    <t>Revenue - Other (R&amp;D)</t>
  </si>
  <si>
    <t xml:space="preserve">Base year </t>
  </si>
  <si>
    <t>Amount used</t>
  </si>
  <si>
    <t>Growth</t>
  </si>
  <si>
    <t>COGS - Outsourcing testing fees</t>
  </si>
  <si>
    <t>Basis</t>
  </si>
  <si>
    <t>Percentage</t>
  </si>
  <si>
    <t>p.a</t>
  </si>
  <si>
    <t>p. month</t>
  </si>
  <si>
    <t>Yellow cells represent management input</t>
  </si>
  <si>
    <t>Model key</t>
  </si>
  <si>
    <t>Grey cells represent calculations that should not be altered</t>
  </si>
  <si>
    <t>SCENARIO</t>
  </si>
  <si>
    <t>Charts are populated that should not be altered.</t>
  </si>
  <si>
    <t>This worksheet is formulated. No hard coded numbers are required</t>
  </si>
  <si>
    <t>Instruction:</t>
  </si>
  <si>
    <t>1.</t>
  </si>
  <si>
    <t>Preparation of yearly budget</t>
  </si>
  <si>
    <t>Step 1:</t>
  </si>
  <si>
    <t>Key in yellow cells on the left panel. These represent base case assumption on the right panel.</t>
  </si>
  <si>
    <t>Step 2:</t>
  </si>
  <si>
    <t>On the right panel, key in assumptions for Worse case and Best case. This is for the ease of management to consider impact on the budget in the event different scenario adopted.</t>
  </si>
  <si>
    <t>Key in also FY13 amount in the relevent cells on left panel.</t>
  </si>
  <si>
    <t>Step 3:</t>
  </si>
  <si>
    <t>Preparation of actual vs. budget analysis</t>
  </si>
  <si>
    <t>&lt;&lt;Assumption&gt;&gt; worksheet</t>
  </si>
  <si>
    <t>NOTE:</t>
  </si>
  <si>
    <t>Management to exercise judgment and to consider past experience in making the necessary assumptions.</t>
  </si>
  <si>
    <t>Perform analytical review on unfavorable variance which indicated by number in red.</t>
  </si>
  <si>
    <t>Only significant accounts are included in analysis. Management could modify accordinly for internal analysis purpose.</t>
  </si>
  <si>
    <t>Budget and actual numbers are linked from other worksheets. No hard coded numbers are required.</t>
  </si>
  <si>
    <t>Revenue growth</t>
  </si>
  <si>
    <t>Tax rate</t>
  </si>
  <si>
    <t>Prior year (Actual)</t>
  </si>
  <si>
    <t>&lt;&lt;Input&gt;&gt; worksheet</t>
  </si>
  <si>
    <t>Key in green and yellow cells for the entire worksheet.</t>
  </si>
  <si>
    <t>2.</t>
  </si>
  <si>
    <t>&lt;&lt;Actual vs budget&gt;&gt; worksheet as highlighted in green</t>
  </si>
  <si>
    <t>per mth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</si>
</sst>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3" formatCode="_(* #,##0.00_);_(* \(#,##0.00\);_(* &quot;-&quot;??_);_(@_)"/>
    <numFmt numFmtId="164" formatCode="_(* #,##0_);_(* \(#,##0\);_(* &quot;-&quot;??_);_(@_)"/>
    <numFmt numFmtId="165" formatCode="_-* #,##0_-;\-* #,##0_-;_-* &quot;-&quot;??_-;_-@_-"/>
    <numFmt numFmtId="166" formatCode="0.0%"/>
    <numFmt numFmtId="167" formatCode="_(#,##0.0%_);\(#,##0.0%\);_(&quot;-&quot;_)"/>
  </numFmts>
  <fonts count="46"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18"/>
      <color rgb="FFFF0000"/>
      <name val="Arial"/>
      <family val="2"/>
    </font>
    <font>
      <sz val="11"/>
      <color theme="1"/>
      <name val="Arial"/>
      <family val="2"/>
    </font>
    <font>
      <b/>
      <sz val="11"/>
      <color theme="1"/>
      <name val="Arial"/>
      <family val="2"/>
    </font>
    <font>
      <b/>
      <sz val="11"/>
      <color theme="0"/>
      <name val="Arial"/>
      <family val="2"/>
    </font>
    <font>
      <b/>
      <u/>
      <sz val="11"/>
      <color theme="1"/>
      <name val="Arial"/>
      <family val="2"/>
    </font>
    <font>
      <b/>
      <i/>
      <u/>
      <sz val="15"/>
      <color theme="1"/>
      <name val="Arial"/>
      <family val="2"/>
    </font>
    <font>
      <sz val="11"/>
      <name val="Arial"/>
      <family val="2"/>
    </font>
    <font>
      <sz val="11"/>
      <color rgb="FFFF0000"/>
      <name val="Arial"/>
      <family val="2"/>
    </font>
    <font>
      <b/>
      <sz val="11"/>
      <name val="Arial"/>
      <family val="2"/>
    </font>
    <font>
      <b/>
      <i/>
      <u/>
      <sz val="11"/>
      <color theme="1"/>
      <name val="Arial"/>
      <family val="2"/>
    </font>
    <font>
      <sz val="15"/>
      <color theme="1"/>
      <name val="Arial"/>
      <family val="2"/>
    </font>
    <font>
      <b/>
      <i/>
      <sz val="18"/>
      <color theme="1"/>
      <name val="Arial"/>
      <family val="2"/>
    </font>
    <font>
      <sz val="8"/>
      <name val="Calibri"/>
      <family val="2"/>
      <scheme val="minor"/>
    </font>
    <font>
      <sz val="11"/>
      <color rgb="FFFF6600"/>
      <name val="Arial"/>
      <family val="2"/>
    </font>
    <font>
      <b/>
      <i/>
      <sz val="18"/>
      <color theme="1"/>
      <name val="Arial"/>
      <family val="2"/>
    </font>
    <font>
      <sz val="15"/>
      <color theme="1"/>
      <name val="Arial"/>
      <family val="2"/>
    </font>
    <font>
      <b/>
      <i/>
      <u/>
      <sz val="15"/>
      <color theme="1"/>
      <name val="Arial"/>
      <family val="2"/>
    </font>
    <font>
      <sz val="11"/>
      <color theme="1"/>
      <name val="Arial"/>
      <family val="2"/>
    </font>
    <font>
      <b/>
      <sz val="11"/>
      <color theme="1"/>
      <name val="Arial"/>
      <family val="2"/>
    </font>
    <font>
      <b/>
      <i/>
      <u/>
      <sz val="11"/>
      <color theme="1"/>
      <name val="Arial"/>
      <family val="2"/>
    </font>
    <font>
      <i/>
      <sz val="11"/>
      <color theme="1"/>
      <name val="Arial"/>
      <family val="2"/>
    </font>
    <font>
      <b/>
      <i/>
      <sz val="11"/>
      <color theme="1"/>
      <name val="Arial"/>
      <family val="2"/>
    </font>
    <font>
      <b/>
      <sz val="11"/>
      <color theme="1"/>
      <name val="Calibri"/>
      <family val="2"/>
      <scheme val="minor"/>
    </font>
    <font>
      <sz val="10"/>
      <name val="Arial"/>
      <family val="2"/>
    </font>
    <font>
      <b/>
      <sz val="12"/>
      <name val="Arial"/>
      <family val="2"/>
    </font>
    <font>
      <b/>
      <sz val="10"/>
      <name val="Arial"/>
      <family val="2"/>
    </font>
    <font>
      <b/>
      <sz val="11"/>
      <color indexed="9"/>
      <name val="Arial"/>
      <family val="2"/>
    </font>
    <font>
      <b/>
      <sz val="10"/>
      <color indexed="9"/>
      <name val="Arial"/>
      <family val="2"/>
    </font>
    <font>
      <b/>
      <sz val="10"/>
      <color indexed="12"/>
      <name val="Arial"/>
      <family val="2"/>
    </font>
    <font>
      <i/>
      <sz val="10"/>
      <name val="Arial"/>
      <family val="2"/>
    </font>
    <font>
      <b/>
      <sz val="11"/>
      <name val="Arial"/>
      <family val="2"/>
    </font>
    <font>
      <b/>
      <i/>
      <sz val="10"/>
      <name val="Arial"/>
      <family val="2"/>
    </font>
    <font>
      <sz val="10"/>
      <color indexed="10"/>
      <name val="Arial"/>
      <family val="2"/>
    </font>
    <font>
      <b/>
      <sz val="10"/>
      <color theme="1"/>
      <name val="Arial"/>
      <family val="2"/>
    </font>
    <font>
      <b/>
      <sz val="11"/>
      <color indexed="8"/>
      <name val="Calibri"/>
      <family val="2"/>
    </font>
    <font>
      <sz val="8"/>
      <name val="Arial"/>
      <family val="2"/>
    </font>
    <font>
      <b/>
      <u/>
      <sz val="11"/>
      <color theme="1"/>
      <name val="Calibri"/>
      <family val="2"/>
      <scheme val="minor"/>
    </font>
    <font>
      <b/>
      <i/>
      <sz val="11"/>
      <color theme="1"/>
      <name val="Calibri"/>
      <family val="2"/>
      <scheme val="minor"/>
    </font>
    <font>
      <sz val="11"/>
      <color rgb="FFFF0000"/>
      <name val="Calibri"/>
      <family val="2"/>
      <scheme val="minor"/>
    </font>
    <font>
      <b/>
      <sz val="11"/>
      <color theme="8" tint="-0.249977111117893"/>
      <name val="Calibri"/>
      <family val="2"/>
      <scheme val="minor"/>
    </font>
    <font>
      <b/>
      <sz val="11"/>
      <color rgb="FF00B050"/>
      <name val="Calibri"/>
      <family val="2"/>
      <scheme val="minor"/>
    </font>
    <font>
      <sz val="11"/>
      <color theme="8" tint="-0.249977111117893"/>
      <name val="Calibri"/>
      <family val="2"/>
      <scheme val="minor"/>
    </font>
  </fonts>
  <fills count="20">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rgb="FFCCFFCC"/>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E8FED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9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rgb="FFC00000"/>
        <bgColor indexed="64"/>
      </patternFill>
    </fill>
    <fill>
      <patternFill patternType="solid">
        <fgColor theme="0" tint="-0.249977111117893"/>
        <bgColor indexed="64"/>
      </patternFill>
    </fill>
    <fill>
      <patternFill patternType="solid">
        <fgColor rgb="FFF4EE00"/>
        <bgColor indexed="64"/>
      </patternFill>
    </fill>
    <fill>
      <patternFill patternType="solid">
        <fgColor rgb="FFCCC700"/>
        <bgColor indexed="64"/>
      </patternFill>
    </fill>
  </fills>
  <borders count="57">
    <border>
      <left/>
      <right/>
      <top/>
      <bottom/>
      <diagonal/>
    </border>
    <border>
      <left/>
      <right/>
      <top/>
      <bottom style="thin">
        <color auto="1"/>
      </bottom>
      <diagonal/>
    </border>
    <border>
      <left/>
      <right/>
      <top style="thin">
        <color auto="1"/>
      </top>
      <bottom style="double">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thin">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medium">
        <color indexed="64"/>
      </left>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style="dashed">
        <color indexed="64"/>
      </left>
      <right style="medium">
        <color indexed="64"/>
      </right>
      <top/>
      <bottom/>
      <diagonal/>
    </border>
    <border>
      <left style="medium">
        <color indexed="64"/>
      </left>
      <right/>
      <top/>
      <bottom style="thin">
        <color indexed="64"/>
      </bottom>
      <diagonal/>
    </border>
    <border>
      <left style="dashed">
        <color indexed="64"/>
      </left>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dashed">
        <color indexed="64"/>
      </left>
      <right style="medium">
        <color indexed="64"/>
      </right>
      <top style="medium">
        <color indexed="64"/>
      </top>
      <bottom style="thin">
        <color indexed="64"/>
      </bottom>
      <diagonal/>
    </border>
    <border>
      <left style="dashed">
        <color indexed="64"/>
      </left>
      <right/>
      <top/>
      <bottom style="medium">
        <color indexed="64"/>
      </bottom>
      <diagonal/>
    </border>
    <border>
      <left style="dashed">
        <color indexed="64"/>
      </left>
      <right style="dashed">
        <color indexed="64"/>
      </right>
      <top/>
      <bottom style="medium">
        <color indexed="64"/>
      </bottom>
      <diagonal/>
    </border>
    <border>
      <left/>
      <right style="dashed">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ck">
        <color auto="1"/>
      </right>
      <top/>
      <bottom style="thin">
        <color auto="1"/>
      </bottom>
      <diagonal/>
    </border>
  </borders>
  <cellStyleXfs count="289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167" fontId="39" fillId="0" borderId="0" applyFill="0" applyBorder="0">
      <alignment horizontal="right" vertical="center"/>
    </xf>
  </cellStyleXfs>
  <cellXfs count="462">
    <xf numFmtId="0" fontId="0" fillId="0" borderId="0" xfId="0"/>
    <xf numFmtId="0" fontId="4" fillId="0" borderId="0" xfId="0" applyFont="1" applyAlignment="1">
      <alignment vertical="top"/>
    </xf>
    <xf numFmtId="164" fontId="5" fillId="0" borderId="0" xfId="1" applyNumberFormat="1" applyFont="1" applyAlignment="1">
      <alignment vertical="top"/>
    </xf>
    <xf numFmtId="0" fontId="5" fillId="0" borderId="0" xfId="0" applyFont="1" applyAlignment="1">
      <alignment vertical="top"/>
    </xf>
    <xf numFmtId="0" fontId="4"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xf>
    <xf numFmtId="0" fontId="6" fillId="0" borderId="0" xfId="0" applyFont="1" applyAlignment="1">
      <alignment vertical="top" wrapText="1"/>
    </xf>
    <xf numFmtId="164" fontId="6" fillId="0" borderId="0" xfId="1" applyNumberFormat="1" applyFont="1" applyAlignment="1">
      <alignment horizontal="center" vertical="top"/>
    </xf>
    <xf numFmtId="164" fontId="6" fillId="0" borderId="0" xfId="1" applyNumberFormat="1" applyFont="1" applyAlignment="1">
      <alignment vertical="top"/>
    </xf>
    <xf numFmtId="0" fontId="5" fillId="0" borderId="0" xfId="0" applyFont="1" applyFill="1" applyAlignment="1">
      <alignment vertical="top"/>
    </xf>
    <xf numFmtId="0" fontId="8" fillId="0" borderId="0" xfId="0" applyFont="1" applyAlignment="1">
      <alignment vertical="top" wrapText="1"/>
    </xf>
    <xf numFmtId="164" fontId="6" fillId="0" borderId="4" xfId="1" applyNumberFormat="1" applyFont="1" applyBorder="1" applyAlignment="1">
      <alignment vertical="top"/>
    </xf>
    <xf numFmtId="0" fontId="8" fillId="0" borderId="0" xfId="0" applyFont="1" applyAlignment="1">
      <alignment vertical="top"/>
    </xf>
    <xf numFmtId="164" fontId="5" fillId="0" borderId="0" xfId="1" applyNumberFormat="1" applyFont="1" applyAlignment="1">
      <alignment horizontal="center" vertical="top"/>
    </xf>
    <xf numFmtId="164" fontId="5" fillId="0" borderId="0" xfId="1" applyNumberFormat="1" applyFont="1" applyFill="1" applyAlignment="1">
      <alignment vertical="top"/>
    </xf>
    <xf numFmtId="0" fontId="6" fillId="0" borderId="0" xfId="1" applyNumberFormat="1" applyFont="1" applyFill="1" applyAlignment="1">
      <alignment horizontal="center" vertical="top"/>
    </xf>
    <xf numFmtId="164" fontId="5" fillId="0" borderId="0" xfId="1" applyNumberFormat="1" applyFont="1" applyFill="1" applyBorder="1" applyAlignment="1">
      <alignment horizontal="center" vertical="top"/>
    </xf>
    <xf numFmtId="164" fontId="5" fillId="0" borderId="0" xfId="1" applyNumberFormat="1" applyFont="1" applyFill="1" applyBorder="1" applyAlignment="1">
      <alignment vertical="top"/>
    </xf>
    <xf numFmtId="164" fontId="6" fillId="0" borderId="3" xfId="1" applyNumberFormat="1" applyFont="1" applyBorder="1" applyAlignment="1">
      <alignment vertical="top"/>
    </xf>
    <xf numFmtId="0" fontId="11" fillId="0" borderId="0" xfId="0" applyFont="1" applyAlignment="1">
      <alignment vertical="top"/>
    </xf>
    <xf numFmtId="0" fontId="5" fillId="0" borderId="0" xfId="0" applyFont="1" applyFill="1" applyBorder="1" applyAlignment="1">
      <alignment vertical="top"/>
    </xf>
    <xf numFmtId="164" fontId="6" fillId="0" borderId="0" xfId="1" applyNumberFormat="1" applyFont="1" applyFill="1" applyBorder="1" applyAlignment="1">
      <alignment vertical="top"/>
    </xf>
    <xf numFmtId="164" fontId="5" fillId="0" borderId="0" xfId="1" applyNumberFormat="1" applyFont="1" applyFill="1" applyAlignment="1">
      <alignment horizontal="center" vertical="top"/>
    </xf>
    <xf numFmtId="0" fontId="9" fillId="0" borderId="0" xfId="0" applyFont="1" applyAlignment="1">
      <alignment vertical="top"/>
    </xf>
    <xf numFmtId="164" fontId="5" fillId="0" borderId="1" xfId="1" applyNumberFormat="1" applyFont="1" applyFill="1" applyBorder="1" applyAlignment="1">
      <alignment vertical="top"/>
    </xf>
    <xf numFmtId="164" fontId="5" fillId="0" borderId="1" xfId="1" applyNumberFormat="1" applyFont="1" applyBorder="1" applyAlignment="1">
      <alignment vertical="top"/>
    </xf>
    <xf numFmtId="0" fontId="7" fillId="5" borderId="0" xfId="1" applyNumberFormat="1" applyFont="1" applyFill="1" applyAlignment="1">
      <alignment horizontal="center" vertical="top"/>
    </xf>
    <xf numFmtId="164" fontId="6" fillId="6" borderId="0" xfId="1" applyNumberFormat="1" applyFont="1" applyFill="1" applyAlignment="1">
      <alignment horizontal="center" vertical="top"/>
    </xf>
    <xf numFmtId="164" fontId="6" fillId="2" borderId="0" xfId="1" applyNumberFormat="1" applyFont="1" applyFill="1" applyAlignment="1">
      <alignment vertical="top"/>
    </xf>
    <xf numFmtId="164" fontId="5" fillId="2" borderId="0" xfId="1" applyNumberFormat="1" applyFont="1" applyFill="1" applyAlignment="1">
      <alignment vertical="top"/>
    </xf>
    <xf numFmtId="164" fontId="5" fillId="2" borderId="0" xfId="1" applyNumberFormat="1" applyFont="1" applyFill="1" applyBorder="1" applyAlignment="1">
      <alignment vertical="top"/>
    </xf>
    <xf numFmtId="164" fontId="6" fillId="2" borderId="4" xfId="1" applyNumberFormat="1" applyFont="1" applyFill="1" applyBorder="1" applyAlignment="1">
      <alignment vertical="top"/>
    </xf>
    <xf numFmtId="0" fontId="5" fillId="0" borderId="0" xfId="0" applyFont="1" applyAlignment="1">
      <alignment horizontal="left" vertical="top" indent="1"/>
    </xf>
    <xf numFmtId="0" fontId="5" fillId="0" borderId="0" xfId="0" applyFont="1" applyAlignment="1">
      <alignment horizontal="left" vertical="top" wrapText="1" indent="1"/>
    </xf>
    <xf numFmtId="164" fontId="6" fillId="2" borderId="3" xfId="1" applyNumberFormat="1" applyFont="1" applyFill="1" applyBorder="1" applyAlignment="1">
      <alignment vertical="top"/>
    </xf>
    <xf numFmtId="0" fontId="5" fillId="2" borderId="0" xfId="0" applyFont="1" applyFill="1" applyAlignment="1">
      <alignment vertical="top"/>
    </xf>
    <xf numFmtId="164" fontId="5" fillId="2" borderId="1" xfId="1" applyNumberFormat="1" applyFont="1" applyFill="1" applyBorder="1" applyAlignment="1">
      <alignment vertical="top"/>
    </xf>
    <xf numFmtId="164" fontId="17" fillId="2" borderId="0" xfId="1" applyNumberFormat="1" applyFont="1" applyFill="1" applyAlignment="1">
      <alignment vertical="top"/>
    </xf>
    <xf numFmtId="164" fontId="17" fillId="0" borderId="0" xfId="1" applyNumberFormat="1" applyFont="1" applyAlignment="1">
      <alignment horizontal="right" vertical="top"/>
    </xf>
    <xf numFmtId="164" fontId="11" fillId="0" borderId="0" xfId="1" applyNumberFormat="1" applyFont="1" applyAlignment="1">
      <alignment vertical="top"/>
    </xf>
    <xf numFmtId="164" fontId="11" fillId="2" borderId="0" xfId="1" applyNumberFormat="1" applyFont="1" applyFill="1" applyAlignment="1">
      <alignment vertical="top"/>
    </xf>
    <xf numFmtId="0" fontId="11" fillId="0" borderId="0" xfId="0" applyFont="1" applyAlignment="1">
      <alignment vertical="top" wrapText="1"/>
    </xf>
    <xf numFmtId="0" fontId="20" fillId="0" borderId="0" xfId="0" applyFont="1" applyAlignment="1">
      <alignment vertical="top"/>
    </xf>
    <xf numFmtId="0" fontId="21" fillId="0" borderId="0" xfId="0" applyFont="1" applyAlignment="1">
      <alignment horizontal="left" vertical="top" indent="1"/>
    </xf>
    <xf numFmtId="0" fontId="5" fillId="0" borderId="0" xfId="0" applyFont="1" applyFill="1" applyBorder="1" applyAlignment="1">
      <alignment vertical="top" wrapText="1"/>
    </xf>
    <xf numFmtId="164" fontId="5" fillId="0" borderId="0" xfId="1" applyNumberFormat="1" applyFont="1" applyFill="1" applyBorder="1" applyAlignment="1">
      <alignment vertical="top" wrapText="1"/>
    </xf>
    <xf numFmtId="0" fontId="21" fillId="0" borderId="0" xfId="0" applyFont="1" applyFill="1" applyBorder="1" applyAlignment="1">
      <alignment vertical="top" wrapText="1"/>
    </xf>
    <xf numFmtId="0" fontId="21" fillId="0" borderId="0" xfId="0" applyFont="1" applyFill="1" applyBorder="1" applyAlignment="1">
      <alignment vertical="top"/>
    </xf>
    <xf numFmtId="0" fontId="21" fillId="0" borderId="0" xfId="0" applyFont="1" applyAlignment="1">
      <alignment vertical="top" wrapText="1"/>
    </xf>
    <xf numFmtId="0" fontId="21" fillId="0" borderId="0" xfId="0" applyFont="1" applyAlignment="1">
      <alignment vertical="top"/>
    </xf>
    <xf numFmtId="164" fontId="22" fillId="6" borderId="0" xfId="1" applyNumberFormat="1" applyFont="1" applyFill="1" applyAlignment="1">
      <alignment horizontal="center" vertical="top"/>
    </xf>
    <xf numFmtId="0" fontId="5" fillId="0" borderId="0" xfId="0" applyFont="1" applyFill="1" applyAlignment="1">
      <alignment vertical="top" wrapText="1"/>
    </xf>
    <xf numFmtId="164" fontId="22" fillId="0" borderId="0" xfId="1" applyNumberFormat="1" applyFont="1" applyAlignment="1">
      <alignment horizontal="center" vertical="top"/>
    </xf>
    <xf numFmtId="0" fontId="22" fillId="0" borderId="0" xfId="0" applyFont="1" applyAlignment="1">
      <alignment horizontal="center" vertical="top"/>
    </xf>
    <xf numFmtId="0" fontId="6" fillId="8" borderId="0" xfId="0" applyFont="1" applyFill="1" applyAlignment="1">
      <alignment vertical="top"/>
    </xf>
    <xf numFmtId="0" fontId="22" fillId="0" borderId="0" xfId="0" applyFont="1" applyAlignment="1">
      <alignment vertical="top"/>
    </xf>
    <xf numFmtId="164" fontId="5" fillId="0" borderId="0" xfId="0" applyNumberFormat="1" applyFont="1" applyAlignment="1">
      <alignment vertical="top"/>
    </xf>
    <xf numFmtId="164" fontId="5" fillId="0" borderId="15" xfId="1" applyNumberFormat="1" applyFont="1" applyFill="1" applyBorder="1" applyAlignment="1">
      <alignment horizontal="right" vertical="top" wrapText="1"/>
    </xf>
    <xf numFmtId="0" fontId="5" fillId="0" borderId="0" xfId="0" applyFont="1" applyAlignment="1">
      <alignment horizontal="center" vertical="top"/>
    </xf>
    <xf numFmtId="0" fontId="21" fillId="0" borderId="0" xfId="0" applyFont="1" applyFill="1" applyAlignment="1">
      <alignment vertical="top"/>
    </xf>
    <xf numFmtId="0" fontId="24" fillId="0" borderId="0" xfId="0" applyFont="1" applyFill="1" applyAlignment="1">
      <alignment vertical="top"/>
    </xf>
    <xf numFmtId="0" fontId="5" fillId="0" borderId="0" xfId="0" applyFont="1" applyFill="1" applyAlignment="1">
      <alignment horizontal="left" vertical="top"/>
    </xf>
    <xf numFmtId="164" fontId="5" fillId="9" borderId="0" xfId="1" applyNumberFormat="1" applyFont="1" applyFill="1" applyAlignment="1">
      <alignment vertical="top"/>
    </xf>
    <xf numFmtId="164" fontId="5" fillId="9" borderId="0" xfId="1" applyNumberFormat="1" applyFont="1" applyFill="1" applyBorder="1" applyAlignment="1">
      <alignment vertical="top"/>
    </xf>
    <xf numFmtId="0" fontId="0" fillId="0" borderId="0" xfId="0" applyFill="1"/>
    <xf numFmtId="0" fontId="0" fillId="11" borderId="23" xfId="0" applyFill="1" applyBorder="1"/>
    <xf numFmtId="0" fontId="26" fillId="11" borderId="3" xfId="0" applyFont="1" applyFill="1" applyBorder="1" applyAlignment="1">
      <alignment horizontal="center"/>
    </xf>
    <xf numFmtId="0" fontId="26" fillId="11" borderId="24" xfId="0" applyFont="1" applyFill="1" applyBorder="1" applyAlignment="1">
      <alignment horizontal="center"/>
    </xf>
    <xf numFmtId="0" fontId="0" fillId="11" borderId="18" xfId="0" applyFill="1" applyBorder="1"/>
    <xf numFmtId="0" fontId="0" fillId="11" borderId="18" xfId="0" quotePrefix="1" applyFill="1" applyBorder="1"/>
    <xf numFmtId="0" fontId="0" fillId="11" borderId="20" xfId="0" applyFill="1" applyBorder="1"/>
    <xf numFmtId="0" fontId="19" fillId="0" borderId="0" xfId="0" applyFont="1" applyAlignment="1">
      <alignment vertical="top"/>
    </xf>
    <xf numFmtId="0" fontId="14" fillId="0" borderId="0" xfId="0" applyFont="1" applyAlignment="1">
      <alignment vertical="top"/>
    </xf>
    <xf numFmtId="0" fontId="21" fillId="0" borderId="0" xfId="0" applyFont="1" applyBorder="1" applyAlignment="1">
      <alignment horizontal="left" vertical="top" indent="1"/>
    </xf>
    <xf numFmtId="0" fontId="27" fillId="13" borderId="0" xfId="2893" applyFont="1" applyFill="1"/>
    <xf numFmtId="6" fontId="29" fillId="13" borderId="0" xfId="2893" applyNumberFormat="1" applyFont="1" applyFill="1" applyAlignment="1">
      <alignment horizontal="center"/>
    </xf>
    <xf numFmtId="6" fontId="27" fillId="13" borderId="0" xfId="2893" applyNumberFormat="1" applyFont="1" applyFill="1" applyAlignment="1">
      <alignment horizontal="center"/>
    </xf>
    <xf numFmtId="166" fontId="27" fillId="13" borderId="0" xfId="2893" applyNumberFormat="1" applyFont="1" applyFill="1" applyAlignment="1">
      <alignment horizontal="center"/>
    </xf>
    <xf numFmtId="0" fontId="27" fillId="13" borderId="0" xfId="2893" applyFont="1" applyFill="1" applyAlignment="1">
      <alignment horizontal="center"/>
    </xf>
    <xf numFmtId="6" fontId="27" fillId="13" borderId="0" xfId="2893" applyNumberFormat="1" applyFill="1" applyAlignment="1">
      <alignment horizontal="center"/>
    </xf>
    <xf numFmtId="166" fontId="27" fillId="13" borderId="0" xfId="2893" applyNumberFormat="1" applyFill="1" applyAlignment="1">
      <alignment horizontal="center"/>
    </xf>
    <xf numFmtId="0" fontId="29" fillId="13" borderId="0" xfId="2893" applyFont="1" applyFill="1" applyAlignment="1">
      <alignment horizontal="center"/>
    </xf>
    <xf numFmtId="0" fontId="27" fillId="13" borderId="0" xfId="2893" applyFill="1" applyAlignment="1">
      <alignment horizontal="center"/>
    </xf>
    <xf numFmtId="0" fontId="27" fillId="13" borderId="0" xfId="2893" applyFill="1"/>
    <xf numFmtId="6" fontId="29" fillId="13" borderId="0" xfId="2893" applyNumberFormat="1" applyFont="1" applyFill="1" applyBorder="1" applyAlignment="1">
      <alignment horizontal="center"/>
    </xf>
    <xf numFmtId="6" fontId="27" fillId="13" borderId="0" xfId="2893" applyNumberFormat="1" applyFont="1" applyFill="1" applyBorder="1" applyAlignment="1">
      <alignment horizontal="center"/>
    </xf>
    <xf numFmtId="166" fontId="27" fillId="13" borderId="0" xfId="2893" applyNumberFormat="1" applyFont="1" applyFill="1" applyBorder="1" applyAlignment="1">
      <alignment horizontal="center"/>
    </xf>
    <xf numFmtId="0" fontId="27" fillId="13" borderId="0" xfId="2893" applyFont="1" applyFill="1" applyBorder="1" applyAlignment="1">
      <alignment horizontal="center"/>
    </xf>
    <xf numFmtId="14" fontId="28" fillId="13" borderId="0" xfId="2893" applyNumberFormat="1" applyFont="1" applyFill="1" applyAlignment="1"/>
    <xf numFmtId="0" fontId="30" fillId="14" borderId="25" xfId="2893" applyFont="1" applyFill="1" applyBorder="1"/>
    <xf numFmtId="0" fontId="30" fillId="14" borderId="26" xfId="2893" applyFont="1" applyFill="1" applyBorder="1"/>
    <xf numFmtId="6" fontId="31" fillId="14" borderId="27" xfId="2893" applyNumberFormat="1" applyFont="1" applyFill="1" applyBorder="1" applyAlignment="1">
      <alignment horizontal="center"/>
    </xf>
    <xf numFmtId="0" fontId="29" fillId="13" borderId="8" xfId="2893" applyFont="1" applyFill="1" applyBorder="1"/>
    <xf numFmtId="0" fontId="29" fillId="13" borderId="0" xfId="2893" applyFont="1" applyFill="1" applyBorder="1"/>
    <xf numFmtId="6" fontId="29" fillId="13" borderId="9" xfId="2893" applyNumberFormat="1" applyFont="1" applyFill="1" applyBorder="1" applyAlignment="1">
      <alignment horizontal="center"/>
    </xf>
    <xf numFmtId="0" fontId="27" fillId="13" borderId="0" xfId="2893" applyFont="1" applyFill="1" applyBorder="1"/>
    <xf numFmtId="0" fontId="29" fillId="13" borderId="0" xfId="2893" applyFont="1" applyFill="1" applyBorder="1" applyAlignment="1">
      <alignment horizontal="center"/>
    </xf>
    <xf numFmtId="0" fontId="27" fillId="13" borderId="0" xfId="2893" applyFill="1" applyBorder="1" applyAlignment="1">
      <alignment horizontal="center"/>
    </xf>
    <xf numFmtId="0" fontId="27" fillId="13" borderId="0" xfId="2893" applyFill="1" applyBorder="1"/>
    <xf numFmtId="0" fontId="30" fillId="14" borderId="25" xfId="2893" applyFont="1" applyFill="1" applyBorder="1" applyAlignment="1">
      <alignment horizontal="center"/>
    </xf>
    <xf numFmtId="0" fontId="30" fillId="14" borderId="28" xfId="2893" applyFont="1" applyFill="1" applyBorder="1" applyAlignment="1">
      <alignment horizontal="center"/>
    </xf>
    <xf numFmtId="0" fontId="30" fillId="14" borderId="26" xfId="2893" applyFont="1" applyFill="1" applyBorder="1" applyAlignment="1">
      <alignment horizontal="center"/>
    </xf>
    <xf numFmtId="6" fontId="30" fillId="14" borderId="29" xfId="2893" applyNumberFormat="1" applyFont="1" applyFill="1" applyBorder="1" applyAlignment="1">
      <alignment horizontal="center"/>
    </xf>
    <xf numFmtId="6" fontId="30" fillId="14" borderId="26" xfId="2893" applyNumberFormat="1" applyFont="1" applyFill="1" applyBorder="1" applyAlignment="1">
      <alignment horizontal="center"/>
    </xf>
    <xf numFmtId="0" fontId="30" fillId="14" borderId="27" xfId="2893" applyFont="1" applyFill="1" applyBorder="1" applyAlignment="1">
      <alignment horizontal="center"/>
    </xf>
    <xf numFmtId="0" fontId="34" fillId="13" borderId="0" xfId="2893" applyFont="1" applyFill="1" applyBorder="1" applyAlignment="1">
      <alignment horizontal="center"/>
    </xf>
    <xf numFmtId="166" fontId="34" fillId="13" borderId="0" xfId="2893" applyNumberFormat="1" applyFont="1" applyFill="1" applyBorder="1" applyAlignment="1">
      <alignment horizontal="center"/>
    </xf>
    <xf numFmtId="6" fontId="34" fillId="13" borderId="0" xfId="2893" applyNumberFormat="1" applyFont="1" applyFill="1" applyBorder="1" applyAlignment="1">
      <alignment horizontal="center"/>
    </xf>
    <xf numFmtId="0" fontId="34" fillId="13" borderId="0" xfId="2893" applyFont="1" applyFill="1" applyBorder="1"/>
    <xf numFmtId="0" fontId="34" fillId="13" borderId="0" xfId="2893" applyFont="1" applyFill="1"/>
    <xf numFmtId="0" fontId="29" fillId="13" borderId="34" xfId="2893" applyNumberFormat="1" applyFont="1" applyFill="1" applyBorder="1" applyAlignment="1">
      <alignment horizontal="center"/>
    </xf>
    <xf numFmtId="0" fontId="29" fillId="13" borderId="0" xfId="2893" applyNumberFormat="1" applyFont="1" applyFill="1" applyBorder="1" applyAlignment="1">
      <alignment horizontal="center"/>
    </xf>
    <xf numFmtId="6" fontId="33" fillId="13" borderId="35" xfId="2893" applyNumberFormat="1" applyFont="1" applyFill="1" applyBorder="1" applyAlignment="1">
      <alignment horizontal="center"/>
    </xf>
    <xf numFmtId="6" fontId="29" fillId="13" borderId="34" xfId="2893" applyNumberFormat="1" applyFont="1" applyFill="1" applyBorder="1" applyAlignment="1">
      <alignment horizontal="center"/>
    </xf>
    <xf numFmtId="6" fontId="33" fillId="13" borderId="35" xfId="2893" applyNumberFormat="1" applyFont="1" applyFill="1" applyBorder="1" applyAlignment="1"/>
    <xf numFmtId="6" fontId="33" fillId="13" borderId="34" xfId="2893" applyNumberFormat="1" applyFont="1" applyFill="1" applyBorder="1" applyAlignment="1">
      <alignment horizontal="center"/>
    </xf>
    <xf numFmtId="6" fontId="29" fillId="13" borderId="35" xfId="2893" applyNumberFormat="1" applyFont="1" applyFill="1" applyBorder="1" applyAlignment="1">
      <alignment horizontal="center"/>
    </xf>
    <xf numFmtId="6" fontId="33" fillId="13" borderId="0" xfId="2893" applyNumberFormat="1" applyFont="1" applyFill="1" applyBorder="1" applyAlignment="1">
      <alignment horizontal="center"/>
    </xf>
    <xf numFmtId="6" fontId="29" fillId="13" borderId="36" xfId="2893" applyNumberFormat="1" applyFont="1" applyFill="1" applyBorder="1" applyAlignment="1">
      <alignment horizontal="center"/>
    </xf>
    <xf numFmtId="166" fontId="33" fillId="13" borderId="0" xfId="2893" applyNumberFormat="1" applyFont="1" applyFill="1" applyBorder="1" applyAlignment="1">
      <alignment horizontal="center"/>
    </xf>
    <xf numFmtId="0" fontId="27" fillId="13" borderId="8" xfId="2893" applyFont="1" applyFill="1" applyBorder="1" applyAlignment="1">
      <alignment horizontal="left" indent="1"/>
    </xf>
    <xf numFmtId="6" fontId="33" fillId="15" borderId="35" xfId="2893" applyNumberFormat="1" applyFont="1" applyFill="1" applyBorder="1" applyAlignment="1">
      <alignment horizontal="center"/>
    </xf>
    <xf numFmtId="6" fontId="32" fillId="13" borderId="0" xfId="2893" applyNumberFormat="1" applyFont="1" applyFill="1" applyBorder="1" applyAlignment="1">
      <alignment horizontal="center"/>
    </xf>
    <xf numFmtId="6" fontId="33" fillId="15" borderId="36" xfId="2893" applyNumberFormat="1" applyFont="1" applyFill="1" applyBorder="1" applyAlignment="1">
      <alignment horizontal="center"/>
    </xf>
    <xf numFmtId="6" fontId="35" fillId="13" borderId="0" xfId="2893" applyNumberFormat="1" applyFont="1" applyFill="1" applyBorder="1" applyAlignment="1">
      <alignment horizontal="center"/>
    </xf>
    <xf numFmtId="6" fontId="33" fillId="15" borderId="34" xfId="2893" applyNumberFormat="1" applyFont="1" applyFill="1" applyBorder="1" applyAlignment="1">
      <alignment horizontal="center"/>
    </xf>
    <xf numFmtId="6" fontId="33" fillId="15" borderId="0" xfId="2893" applyNumberFormat="1" applyFont="1" applyFill="1" applyBorder="1" applyAlignment="1">
      <alignment horizontal="center"/>
    </xf>
    <xf numFmtId="0" fontId="27" fillId="13" borderId="37" xfId="2893" applyFont="1" applyFill="1" applyBorder="1" applyAlignment="1">
      <alignment horizontal="left" indent="1"/>
    </xf>
    <xf numFmtId="6" fontId="33" fillId="15" borderId="38" xfId="2893" applyNumberFormat="1" applyFont="1" applyFill="1" applyBorder="1" applyAlignment="1">
      <alignment horizontal="center"/>
    </xf>
    <xf numFmtId="6" fontId="33" fillId="15" borderId="1" xfId="2893" applyNumberFormat="1" applyFont="1" applyFill="1" applyBorder="1" applyAlignment="1">
      <alignment horizontal="center"/>
    </xf>
    <xf numFmtId="6" fontId="33" fillId="15" borderId="39" xfId="2893" applyNumberFormat="1" applyFont="1" applyFill="1" applyBorder="1" applyAlignment="1">
      <alignment horizontal="center"/>
    </xf>
    <xf numFmtId="6" fontId="33" fillId="15" borderId="40" xfId="2893" applyNumberFormat="1" applyFont="1" applyFill="1" applyBorder="1" applyAlignment="1">
      <alignment horizontal="center"/>
    </xf>
    <xf numFmtId="0" fontId="29" fillId="13" borderId="34" xfId="2893" applyFont="1" applyFill="1" applyBorder="1"/>
    <xf numFmtId="0" fontId="29" fillId="13" borderId="0" xfId="2893" applyFont="1" applyFill="1"/>
    <xf numFmtId="6" fontId="27" fillId="13" borderId="0" xfId="2893" applyNumberFormat="1" applyFill="1" applyBorder="1" applyAlignment="1">
      <alignment horizontal="center"/>
    </xf>
    <xf numFmtId="0" fontId="27" fillId="13" borderId="11" xfId="2893" applyFont="1" applyFill="1" applyBorder="1" applyAlignment="1">
      <alignment horizontal="left" indent="1"/>
    </xf>
    <xf numFmtId="6" fontId="35" fillId="13" borderId="35" xfId="2893" applyNumberFormat="1" applyFont="1" applyFill="1" applyBorder="1" applyAlignment="1">
      <alignment horizontal="center"/>
    </xf>
    <xf numFmtId="0" fontId="27" fillId="13" borderId="36" xfId="2893" applyFill="1" applyBorder="1" applyAlignment="1">
      <alignment horizontal="center"/>
    </xf>
    <xf numFmtId="6" fontId="36" fillId="13" borderId="0" xfId="2893" applyNumberFormat="1" applyFont="1" applyFill="1" applyBorder="1" applyAlignment="1">
      <alignment horizontal="center"/>
    </xf>
    <xf numFmtId="0" fontId="27" fillId="13" borderId="36" xfId="2893" applyFont="1" applyFill="1" applyBorder="1" applyAlignment="1">
      <alignment horizontal="center"/>
    </xf>
    <xf numFmtId="0" fontId="33" fillId="13" borderId="0" xfId="2893" applyFont="1" applyFill="1" applyBorder="1" applyAlignment="1">
      <alignment horizontal="center"/>
    </xf>
    <xf numFmtId="0" fontId="33" fillId="13" borderId="0" xfId="2893" applyFont="1" applyFill="1" applyBorder="1"/>
    <xf numFmtId="0" fontId="33" fillId="13" borderId="0" xfId="2893" applyFont="1" applyFill="1"/>
    <xf numFmtId="6" fontId="27" fillId="13" borderId="34" xfId="2893" applyNumberFormat="1" applyFont="1" applyFill="1" applyBorder="1" applyAlignment="1">
      <alignment horizontal="center"/>
    </xf>
    <xf numFmtId="0" fontId="33" fillId="13" borderId="0" xfId="2893" applyFont="1" applyFill="1" applyAlignment="1">
      <alignment horizontal="center"/>
    </xf>
    <xf numFmtId="166" fontId="33" fillId="13" borderId="0" xfId="2893" applyNumberFormat="1" applyFont="1" applyFill="1" applyAlignment="1">
      <alignment horizontal="center"/>
    </xf>
    <xf numFmtId="6" fontId="33" fillId="15" borderId="42" xfId="2893" applyNumberFormat="1" applyFont="1" applyFill="1" applyBorder="1" applyAlignment="1">
      <alignment horizontal="center"/>
    </xf>
    <xf numFmtId="6" fontId="33" fillId="15" borderId="12" xfId="2893" applyNumberFormat="1" applyFont="1" applyFill="1" applyBorder="1" applyAlignment="1">
      <alignment horizontal="center"/>
    </xf>
    <xf numFmtId="6" fontId="33" fillId="15" borderId="43" xfId="2893" applyNumberFormat="1" applyFont="1" applyFill="1" applyBorder="1" applyAlignment="1">
      <alignment horizontal="center"/>
    </xf>
    <xf numFmtId="6" fontId="33" fillId="15" borderId="44" xfId="2893" applyNumberFormat="1" applyFont="1" applyFill="1" applyBorder="1" applyAlignment="1">
      <alignment horizontal="center"/>
    </xf>
    <xf numFmtId="6" fontId="33" fillId="15" borderId="45" xfId="2893" applyNumberFormat="1" applyFont="1" applyFill="1" applyBorder="1" applyAlignment="1">
      <alignment horizontal="center"/>
    </xf>
    <xf numFmtId="6" fontId="33" fillId="13" borderId="0" xfId="2893" applyNumberFormat="1" applyFont="1" applyFill="1" applyAlignment="1">
      <alignment horizontal="center"/>
    </xf>
    <xf numFmtId="6" fontId="37" fillId="13" borderId="34" xfId="2893" applyNumberFormat="1" applyFont="1" applyFill="1" applyBorder="1" applyAlignment="1">
      <alignment horizontal="center"/>
    </xf>
    <xf numFmtId="6" fontId="37" fillId="13" borderId="0" xfId="2893" applyNumberFormat="1" applyFont="1" applyFill="1" applyBorder="1" applyAlignment="1">
      <alignment horizontal="center"/>
    </xf>
    <xf numFmtId="0" fontId="38" fillId="0" borderId="0" xfId="0" applyFont="1"/>
    <xf numFmtId="6" fontId="29" fillId="13" borderId="0" xfId="2893" applyNumberFormat="1" applyFont="1" applyFill="1" applyBorder="1"/>
    <xf numFmtId="0" fontId="22" fillId="12" borderId="0" xfId="0" applyFont="1" applyFill="1" applyAlignment="1">
      <alignment horizontal="left" vertical="top"/>
    </xf>
    <xf numFmtId="0" fontId="26" fillId="12" borderId="0" xfId="0" applyFont="1" applyFill="1"/>
    <xf numFmtId="164" fontId="0" fillId="12" borderId="0" xfId="1" applyNumberFormat="1" applyFont="1" applyFill="1" applyBorder="1"/>
    <xf numFmtId="164" fontId="0" fillId="12" borderId="19" xfId="1" applyNumberFormat="1" applyFont="1" applyFill="1" applyBorder="1"/>
    <xf numFmtId="164" fontId="0" fillId="12" borderId="21" xfId="1" applyNumberFormat="1" applyFont="1" applyFill="1" applyBorder="1"/>
    <xf numFmtId="164" fontId="0" fillId="12" borderId="22" xfId="1" applyNumberFormat="1" applyFont="1" applyFill="1" applyBorder="1"/>
    <xf numFmtId="0" fontId="38" fillId="0" borderId="0" xfId="0" applyFont="1" applyAlignment="1">
      <alignment horizontal="left"/>
    </xf>
    <xf numFmtId="0" fontId="29" fillId="10" borderId="46" xfId="2893" applyNumberFormat="1" applyFont="1" applyFill="1" applyBorder="1" applyAlignment="1">
      <alignment horizontal="center"/>
    </xf>
    <xf numFmtId="0" fontId="29" fillId="10" borderId="3" xfId="2893" applyNumberFormat="1" applyFont="1" applyFill="1" applyBorder="1" applyAlignment="1">
      <alignment horizontal="center"/>
    </xf>
    <xf numFmtId="0" fontId="29" fillId="10" borderId="10" xfId="2893" applyNumberFormat="1" applyFont="1" applyFill="1" applyBorder="1" applyAlignment="1">
      <alignment horizontal="center"/>
    </xf>
    <xf numFmtId="6" fontId="27" fillId="12" borderId="0" xfId="2893" applyNumberFormat="1" applyFont="1" applyFill="1" applyBorder="1" applyAlignment="1">
      <alignment horizontal="center"/>
    </xf>
    <xf numFmtId="6" fontId="27" fillId="12" borderId="9" xfId="2893" applyNumberFormat="1" applyFont="1" applyFill="1" applyBorder="1" applyAlignment="1">
      <alignment horizontal="center"/>
    </xf>
    <xf numFmtId="6" fontId="27" fillId="12" borderId="47" xfId="2893" applyNumberFormat="1" applyFont="1" applyFill="1" applyBorder="1" applyAlignment="1">
      <alignment horizontal="center"/>
    </xf>
    <xf numFmtId="0" fontId="29" fillId="13" borderId="11" xfId="2893" applyFont="1" applyFill="1" applyBorder="1"/>
    <xf numFmtId="6" fontId="27" fillId="12" borderId="48" xfId="2893" applyNumberFormat="1" applyFont="1" applyFill="1" applyBorder="1" applyAlignment="1">
      <alignment horizontal="center"/>
    </xf>
    <xf numFmtId="6" fontId="27" fillId="12" borderId="12" xfId="2893" applyNumberFormat="1" applyFont="1" applyFill="1" applyBorder="1" applyAlignment="1">
      <alignment horizontal="center"/>
    </xf>
    <xf numFmtId="6" fontId="27" fillId="12" borderId="13" xfId="2893" applyNumberFormat="1" applyFont="1" applyFill="1" applyBorder="1" applyAlignment="1">
      <alignment horizontal="center"/>
    </xf>
    <xf numFmtId="0" fontId="5" fillId="0" borderId="0" xfId="0" applyFont="1" applyAlignment="1">
      <alignment horizontal="right" vertical="top"/>
    </xf>
    <xf numFmtId="0" fontId="6" fillId="0" borderId="0" xfId="0" applyFont="1" applyAlignment="1">
      <alignment horizontal="center" vertical="top"/>
    </xf>
    <xf numFmtId="0" fontId="5" fillId="0" borderId="0" xfId="0" applyFont="1" applyAlignment="1">
      <alignment horizontal="left" vertical="top"/>
    </xf>
    <xf numFmtId="0" fontId="5" fillId="0" borderId="0" xfId="0" applyFont="1" applyFill="1" applyBorder="1" applyAlignment="1">
      <alignment horizontal="center" vertical="top"/>
    </xf>
    <xf numFmtId="0" fontId="8" fillId="0" borderId="0" xfId="0" applyFont="1" applyAlignment="1">
      <alignment horizontal="center" vertical="top"/>
    </xf>
    <xf numFmtId="164" fontId="5" fillId="12" borderId="0" xfId="1" applyNumberFormat="1" applyFont="1" applyFill="1" applyAlignment="1">
      <alignment vertical="top"/>
    </xf>
    <xf numFmtId="164" fontId="5" fillId="12" borderId="0" xfId="1" applyNumberFormat="1" applyFont="1" applyFill="1" applyBorder="1" applyAlignment="1">
      <alignment vertical="top"/>
    </xf>
    <xf numFmtId="164" fontId="5" fillId="12" borderId="0" xfId="1" applyNumberFormat="1" applyFont="1" applyFill="1" applyBorder="1" applyAlignment="1">
      <alignment vertical="top" wrapText="1"/>
    </xf>
    <xf numFmtId="166" fontId="5" fillId="12" borderId="15" xfId="2" applyNumberFormat="1" applyFont="1" applyFill="1" applyBorder="1" applyAlignment="1">
      <alignment vertical="top" wrapText="1"/>
    </xf>
    <xf numFmtId="9" fontId="5" fillId="12" borderId="15" xfId="2" applyFont="1" applyFill="1" applyBorder="1" applyAlignment="1">
      <alignment vertical="top" wrapText="1"/>
    </xf>
    <xf numFmtId="164" fontId="5" fillId="12" borderId="15" xfId="1" applyNumberFormat="1" applyFont="1" applyFill="1" applyBorder="1" applyAlignment="1">
      <alignment vertical="top" wrapText="1"/>
    </xf>
    <xf numFmtId="0" fontId="6" fillId="0" borderId="0" xfId="0" applyFont="1" applyFill="1" applyBorder="1" applyAlignment="1">
      <alignment horizontal="center" vertical="top"/>
    </xf>
    <xf numFmtId="0" fontId="5" fillId="12" borderId="5" xfId="0" applyFont="1" applyFill="1" applyBorder="1" applyAlignment="1">
      <alignment vertical="top" wrapText="1"/>
    </xf>
    <xf numFmtId="164" fontId="5" fillId="12" borderId="6" xfId="1" applyNumberFormat="1" applyFont="1" applyFill="1" applyBorder="1" applyAlignment="1">
      <alignment horizontal="center" vertical="top"/>
    </xf>
    <xf numFmtId="164" fontId="5" fillId="12" borderId="7" xfId="1" applyNumberFormat="1" applyFont="1" applyFill="1" applyBorder="1" applyAlignment="1">
      <alignment vertical="top"/>
    </xf>
    <xf numFmtId="164" fontId="5" fillId="17" borderId="0" xfId="0" applyNumberFormat="1" applyFont="1" applyFill="1" applyAlignment="1">
      <alignment vertical="top"/>
    </xf>
    <xf numFmtId="164" fontId="5" fillId="17" borderId="0" xfId="0" applyNumberFormat="1" applyFont="1" applyFill="1" applyBorder="1" applyAlignment="1">
      <alignment vertical="top"/>
    </xf>
    <xf numFmtId="9" fontId="5" fillId="17" borderId="0" xfId="2" applyFont="1" applyFill="1" applyAlignment="1">
      <alignment vertical="top"/>
    </xf>
    <xf numFmtId="0" fontId="6" fillId="12" borderId="49" xfId="0" applyFont="1" applyFill="1" applyBorder="1" applyAlignment="1">
      <alignment horizontal="center" vertical="top"/>
    </xf>
    <xf numFmtId="164" fontId="12" fillId="17" borderId="15" xfId="1" applyNumberFormat="1" applyFont="1" applyFill="1" applyBorder="1" applyAlignment="1">
      <alignment horizontal="right" vertical="center"/>
    </xf>
    <xf numFmtId="166" fontId="12" fillId="17" borderId="15" xfId="2" applyNumberFormat="1" applyFont="1" applyFill="1" applyBorder="1" applyAlignment="1">
      <alignment horizontal="right" vertical="center"/>
    </xf>
    <xf numFmtId="164" fontId="5" fillId="17" borderId="0" xfId="1" applyNumberFormat="1" applyFont="1" applyFill="1" applyAlignment="1">
      <alignment vertical="top"/>
    </xf>
    <xf numFmtId="0" fontId="6" fillId="19" borderId="0" xfId="0" applyFont="1" applyFill="1" applyAlignment="1">
      <alignment vertical="top" wrapText="1"/>
    </xf>
    <xf numFmtId="164" fontId="5" fillId="19" borderId="0" xfId="1" applyNumberFormat="1" applyFont="1" applyFill="1" applyAlignment="1">
      <alignment horizontal="center" vertical="top"/>
    </xf>
    <xf numFmtId="164" fontId="5" fillId="19" borderId="0" xfId="1" applyNumberFormat="1" applyFont="1" applyFill="1" applyAlignment="1">
      <alignment vertical="top"/>
    </xf>
    <xf numFmtId="0" fontId="5" fillId="19" borderId="0" xfId="0" applyFont="1" applyFill="1" applyAlignment="1">
      <alignment vertical="top"/>
    </xf>
    <xf numFmtId="0" fontId="12" fillId="19" borderId="0" xfId="0" applyFont="1" applyFill="1" applyAlignment="1">
      <alignment vertical="top"/>
    </xf>
    <xf numFmtId="164" fontId="10" fillId="19" borderId="0" xfId="1" applyNumberFormat="1" applyFont="1" applyFill="1" applyAlignment="1">
      <alignment horizontal="center" vertical="top"/>
    </xf>
    <xf numFmtId="164" fontId="10" fillId="19" borderId="0" xfId="1" applyNumberFormat="1" applyFont="1" applyFill="1" applyAlignment="1">
      <alignment vertical="top"/>
    </xf>
    <xf numFmtId="0" fontId="10" fillId="19" borderId="0" xfId="0" applyFont="1" applyFill="1" applyAlignment="1">
      <alignment vertical="top"/>
    </xf>
    <xf numFmtId="0" fontId="7" fillId="19" borderId="0" xfId="0" applyFont="1" applyFill="1" applyAlignment="1">
      <alignment vertical="top" wrapText="1"/>
    </xf>
    <xf numFmtId="0" fontId="5" fillId="19" borderId="0" xfId="0" applyFont="1" applyFill="1" applyBorder="1" applyAlignment="1">
      <alignment vertical="top"/>
    </xf>
    <xf numFmtId="0" fontId="5" fillId="17" borderId="11" xfId="0" applyFont="1" applyFill="1" applyBorder="1" applyAlignment="1">
      <alignment vertical="top"/>
    </xf>
    <xf numFmtId="164" fontId="5" fillId="17" borderId="12" xfId="1" applyNumberFormat="1" applyFont="1" applyFill="1" applyBorder="1" applyAlignment="1">
      <alignment horizontal="center" vertical="top"/>
    </xf>
    <xf numFmtId="164" fontId="5" fillId="17" borderId="13" xfId="1" applyNumberFormat="1" applyFont="1" applyFill="1" applyBorder="1" applyAlignment="1">
      <alignment vertical="top"/>
    </xf>
    <xf numFmtId="0" fontId="29" fillId="19" borderId="30" xfId="2893" applyNumberFormat="1" applyFont="1" applyFill="1" applyBorder="1" applyAlignment="1">
      <alignment horizontal="center"/>
    </xf>
    <xf numFmtId="0" fontId="29" fillId="19" borderId="31" xfId="2893" applyNumberFormat="1" applyFont="1" applyFill="1" applyBorder="1" applyAlignment="1">
      <alignment horizontal="left"/>
    </xf>
    <xf numFmtId="0" fontId="29" fillId="19" borderId="3" xfId="2893" applyNumberFormat="1" applyFont="1" applyFill="1" applyBorder="1" applyAlignment="1">
      <alignment horizontal="left"/>
    </xf>
    <xf numFmtId="6" fontId="29" fillId="19" borderId="32" xfId="2893" applyNumberFormat="1" applyFont="1" applyFill="1" applyBorder="1" applyAlignment="1">
      <alignment horizontal="center"/>
    </xf>
    <xf numFmtId="6" fontId="33" fillId="19" borderId="31" xfId="2893" applyNumberFormat="1" applyFont="1" applyFill="1" applyBorder="1" applyAlignment="1">
      <alignment horizontal="center"/>
    </xf>
    <xf numFmtId="6" fontId="29" fillId="19" borderId="3" xfId="2893" applyNumberFormat="1" applyFont="1" applyFill="1" applyBorder="1" applyAlignment="1">
      <alignment horizontal="center"/>
    </xf>
    <xf numFmtId="6" fontId="33" fillId="19" borderId="3" xfId="2893" applyNumberFormat="1" applyFont="1" applyFill="1" applyBorder="1" applyAlignment="1">
      <alignment horizontal="center"/>
    </xf>
    <xf numFmtId="6" fontId="29" fillId="19" borderId="33" xfId="2893" applyNumberFormat="1" applyFont="1" applyFill="1" applyBorder="1" applyAlignment="1">
      <alignment horizontal="center"/>
    </xf>
    <xf numFmtId="0" fontId="29" fillId="18" borderId="8" xfId="2893" applyNumberFormat="1" applyFont="1" applyFill="1" applyBorder="1" applyAlignment="1">
      <alignment horizontal="left"/>
    </xf>
    <xf numFmtId="0" fontId="29" fillId="18" borderId="8" xfId="2893" applyFont="1" applyFill="1" applyBorder="1"/>
    <xf numFmtId="0" fontId="29" fillId="19" borderId="25" xfId="2893" applyFont="1" applyFill="1" applyBorder="1" applyAlignment="1">
      <alignment horizontal="center"/>
    </xf>
    <xf numFmtId="10" fontId="33" fillId="19" borderId="28" xfId="2893" applyNumberFormat="1" applyFont="1" applyFill="1" applyBorder="1" applyAlignment="1">
      <alignment horizontal="center"/>
    </xf>
    <xf numFmtId="10" fontId="33" fillId="19" borderId="26" xfId="2893" applyNumberFormat="1" applyFont="1" applyFill="1" applyBorder="1" applyAlignment="1">
      <alignment horizontal="center"/>
    </xf>
    <xf numFmtId="10" fontId="33" fillId="19" borderId="29" xfId="2893" applyNumberFormat="1" applyFont="1" applyFill="1" applyBorder="1" applyAlignment="1">
      <alignment horizontal="center"/>
    </xf>
    <xf numFmtId="10" fontId="33" fillId="19" borderId="41" xfId="2893" applyNumberFormat="1" applyFont="1" applyFill="1" applyBorder="1" applyAlignment="1">
      <alignment horizontal="center"/>
    </xf>
    <xf numFmtId="0" fontId="33" fillId="15" borderId="0" xfId="2893" applyFont="1" applyFill="1" applyBorder="1"/>
    <xf numFmtId="6" fontId="29" fillId="15" borderId="9" xfId="2893" applyNumberFormat="1" applyFont="1" applyFill="1" applyBorder="1" applyAlignment="1">
      <alignment horizontal="center"/>
    </xf>
    <xf numFmtId="0" fontId="33" fillId="11" borderId="12" xfId="2893" applyFont="1" applyFill="1" applyBorder="1"/>
    <xf numFmtId="6" fontId="29" fillId="11" borderId="13" xfId="2893" applyNumberFormat="1" applyFont="1" applyFill="1" applyBorder="1" applyAlignment="1">
      <alignment horizontal="center"/>
    </xf>
    <xf numFmtId="0" fontId="29" fillId="11" borderId="11" xfId="2893" applyFont="1" applyFill="1" applyBorder="1"/>
    <xf numFmtId="0" fontId="35" fillId="15" borderId="8" xfId="2893" applyFont="1" applyFill="1" applyBorder="1"/>
    <xf numFmtId="6" fontId="0" fillId="17" borderId="0" xfId="0" applyNumberFormat="1" applyFill="1"/>
    <xf numFmtId="6" fontId="27" fillId="17" borderId="47" xfId="2893" applyNumberFormat="1" applyFont="1" applyFill="1" applyBorder="1"/>
    <xf numFmtId="0" fontId="5" fillId="17" borderId="0" xfId="0" applyFont="1" applyFill="1" applyAlignment="1">
      <alignment vertical="top"/>
    </xf>
    <xf numFmtId="164" fontId="6" fillId="17" borderId="0" xfId="1" applyNumberFormat="1" applyFont="1" applyFill="1" applyAlignment="1">
      <alignment vertical="top"/>
    </xf>
    <xf numFmtId="164" fontId="6" fillId="17" borderId="4" xfId="1" applyNumberFormat="1" applyFont="1" applyFill="1" applyBorder="1" applyAlignment="1">
      <alignment vertical="top"/>
    </xf>
    <xf numFmtId="0" fontId="40" fillId="0" borderId="0" xfId="0" applyFont="1"/>
    <xf numFmtId="0" fontId="41" fillId="0" borderId="0" xfId="0" applyFont="1"/>
    <xf numFmtId="164" fontId="5" fillId="17" borderId="0" xfId="1" applyNumberFormat="1" applyFont="1" applyFill="1" applyBorder="1" applyAlignment="1">
      <alignment vertical="top"/>
    </xf>
    <xf numFmtId="166" fontId="5" fillId="17" borderId="0" xfId="0" applyNumberFormat="1" applyFont="1" applyFill="1" applyAlignment="1">
      <alignment vertical="top"/>
    </xf>
    <xf numFmtId="9" fontId="5" fillId="17" borderId="0" xfId="0" applyNumberFormat="1" applyFont="1" applyFill="1" applyAlignment="1">
      <alignment vertical="top"/>
    </xf>
    <xf numFmtId="9" fontId="5" fillId="12" borderId="0" xfId="1" applyNumberFormat="1" applyFont="1" applyFill="1" applyAlignment="1">
      <alignment vertical="top"/>
    </xf>
    <xf numFmtId="9" fontId="5" fillId="12" borderId="0" xfId="0" applyNumberFormat="1" applyFont="1" applyFill="1" applyAlignment="1">
      <alignment vertical="top"/>
    </xf>
    <xf numFmtId="166" fontId="5" fillId="12" borderId="0" xfId="0" applyNumberFormat="1" applyFont="1" applyFill="1" applyAlignment="1">
      <alignment vertical="top"/>
    </xf>
    <xf numFmtId="164" fontId="5" fillId="12" borderId="0" xfId="0" applyNumberFormat="1" applyFont="1" applyFill="1" applyAlignment="1">
      <alignment vertical="top"/>
    </xf>
    <xf numFmtId="43" fontId="5" fillId="0" borderId="0" xfId="1" applyNumberFormat="1" applyFont="1" applyFill="1" applyAlignment="1">
      <alignment vertical="top"/>
    </xf>
    <xf numFmtId="0" fontId="5" fillId="0" borderId="0" xfId="0" applyFont="1" applyFill="1" applyBorder="1" applyAlignment="1">
      <alignment horizontal="left" vertical="top" wrapText="1" indent="1"/>
    </xf>
    <xf numFmtId="0" fontId="6" fillId="0" borderId="0" xfId="0" applyFont="1" applyFill="1" applyBorder="1" applyAlignment="1">
      <alignment vertical="top"/>
    </xf>
    <xf numFmtId="9" fontId="6" fillId="0" borderId="0" xfId="2" applyFont="1" applyFill="1" applyBorder="1" applyAlignment="1">
      <alignment vertical="top"/>
    </xf>
    <xf numFmtId="0" fontId="5" fillId="0" borderId="0" xfId="0" applyFont="1" applyAlignment="1" applyProtection="1">
      <alignment vertical="top"/>
      <protection locked="0"/>
    </xf>
    <xf numFmtId="0" fontId="5" fillId="0" borderId="0" xfId="0" applyNumberFormat="1" applyFont="1" applyAlignment="1" applyProtection="1">
      <alignment vertical="top" wrapText="1"/>
      <protection locked="0"/>
    </xf>
    <xf numFmtId="0" fontId="5" fillId="0" borderId="0" xfId="0" applyFont="1" applyFill="1" applyAlignment="1" applyProtection="1">
      <alignment vertical="top"/>
      <protection locked="0"/>
    </xf>
    <xf numFmtId="0" fontId="5" fillId="0" borderId="0" xfId="0" applyNumberFormat="1" applyFont="1" applyFill="1" applyAlignment="1" applyProtection="1">
      <alignment vertical="top" wrapText="1"/>
      <protection locked="0"/>
    </xf>
    <xf numFmtId="0" fontId="7" fillId="5" borderId="0" xfId="1" applyNumberFormat="1" applyFont="1" applyFill="1" applyAlignment="1" applyProtection="1">
      <alignment horizontal="center" vertical="top"/>
      <protection locked="0"/>
    </xf>
    <xf numFmtId="164" fontId="6" fillId="6" borderId="0" xfId="1" applyNumberFormat="1" applyFont="1" applyFill="1" applyAlignment="1" applyProtection="1">
      <alignment horizontal="center" vertical="top"/>
      <protection locked="0"/>
    </xf>
    <xf numFmtId="0" fontId="6" fillId="0" borderId="0" xfId="0" applyFont="1" applyAlignment="1" applyProtection="1">
      <alignment vertical="top"/>
      <protection locked="0"/>
    </xf>
    <xf numFmtId="164" fontId="5" fillId="0" borderId="0" xfId="1" applyNumberFormat="1" applyFont="1" applyAlignment="1" applyProtection="1">
      <alignment vertical="top"/>
      <protection locked="0"/>
    </xf>
    <xf numFmtId="164" fontId="5" fillId="2" borderId="0" xfId="1" applyNumberFormat="1" applyFont="1" applyFill="1" applyAlignment="1" applyProtection="1">
      <alignment vertical="top"/>
      <protection locked="0"/>
    </xf>
    <xf numFmtId="0" fontId="6" fillId="0" borderId="0" xfId="0" applyNumberFormat="1" applyFont="1" applyAlignment="1" applyProtection="1">
      <alignment vertical="top" wrapText="1"/>
      <protection locked="0"/>
    </xf>
    <xf numFmtId="0" fontId="21" fillId="0" borderId="0" xfId="0" applyFont="1" applyAlignment="1" applyProtection="1">
      <alignment vertical="top"/>
      <protection locked="0"/>
    </xf>
    <xf numFmtId="164" fontId="5" fillId="0" borderId="0" xfId="1" applyNumberFormat="1" applyFont="1" applyFill="1" applyBorder="1" applyAlignment="1" applyProtection="1">
      <alignment vertical="top"/>
      <protection locked="0"/>
    </xf>
    <xf numFmtId="0" fontId="21" fillId="0" borderId="0" xfId="0" applyNumberFormat="1" applyFont="1" applyAlignment="1" applyProtection="1">
      <alignment vertical="top" wrapText="1"/>
      <protection locked="0"/>
    </xf>
    <xf numFmtId="164" fontId="6" fillId="0" borderId="3" xfId="1" applyNumberFormat="1" applyFont="1" applyBorder="1" applyAlignment="1" applyProtection="1">
      <alignment vertical="top"/>
      <protection locked="0"/>
    </xf>
    <xf numFmtId="0" fontId="5" fillId="0" borderId="0" xfId="0" applyFont="1" applyBorder="1" applyAlignment="1" applyProtection="1">
      <alignment vertical="top"/>
      <protection locked="0"/>
    </xf>
    <xf numFmtId="0" fontId="21" fillId="0" borderId="0" xfId="0" applyNumberFormat="1" applyFont="1" applyFill="1" applyAlignment="1" applyProtection="1">
      <alignment vertical="top" wrapText="1"/>
      <protection locked="0"/>
    </xf>
    <xf numFmtId="164" fontId="5" fillId="0" borderId="0" xfId="1" applyNumberFormat="1" applyFont="1" applyBorder="1" applyAlignment="1" applyProtection="1">
      <alignment vertical="top"/>
      <protection locked="0"/>
    </xf>
    <xf numFmtId="0" fontId="5" fillId="16" borderId="0" xfId="0" applyFont="1" applyFill="1" applyAlignment="1" applyProtection="1">
      <alignment vertical="top"/>
      <protection locked="0"/>
    </xf>
    <xf numFmtId="164" fontId="5" fillId="16" borderId="0" xfId="1" applyNumberFormat="1" applyFont="1" applyFill="1" applyAlignment="1" applyProtection="1">
      <alignment vertical="top"/>
      <protection locked="0"/>
    </xf>
    <xf numFmtId="0" fontId="5" fillId="16" borderId="0" xfId="0" applyNumberFormat="1" applyFont="1" applyFill="1" applyAlignment="1" applyProtection="1">
      <alignment vertical="top" wrapText="1"/>
      <protection locked="0"/>
    </xf>
    <xf numFmtId="164" fontId="5" fillId="0" borderId="0" xfId="0" applyNumberFormat="1" applyFont="1" applyAlignment="1" applyProtection="1">
      <alignment vertical="top"/>
      <protection locked="0"/>
    </xf>
    <xf numFmtId="0" fontId="5" fillId="2" borderId="0" xfId="0" applyFont="1" applyFill="1" applyAlignment="1" applyProtection="1">
      <alignment vertical="top"/>
      <protection locked="0"/>
    </xf>
    <xf numFmtId="0" fontId="6" fillId="7" borderId="0" xfId="0" applyFont="1" applyFill="1" applyAlignment="1" applyProtection="1">
      <alignment vertical="top"/>
      <protection locked="0"/>
    </xf>
    <xf numFmtId="0" fontId="5" fillId="7" borderId="0" xfId="0" applyFont="1" applyFill="1" applyAlignment="1" applyProtection="1">
      <alignment vertical="top"/>
      <protection locked="0"/>
    </xf>
    <xf numFmtId="0" fontId="5" fillId="0" borderId="0" xfId="0" applyFont="1" applyFill="1" applyBorder="1" applyAlignment="1" applyProtection="1">
      <alignment vertical="top"/>
      <protection locked="0"/>
    </xf>
    <xf numFmtId="0" fontId="23" fillId="0" borderId="5" xfId="0" applyFont="1" applyBorder="1" applyAlignment="1" applyProtection="1">
      <alignment vertical="top"/>
      <protection locked="0"/>
    </xf>
    <xf numFmtId="0" fontId="5" fillId="4" borderId="16" xfId="1" applyNumberFormat="1" applyFont="1" applyFill="1" applyBorder="1" applyAlignment="1" applyProtection="1">
      <alignment vertical="top"/>
      <protection locked="0"/>
    </xf>
    <xf numFmtId="0" fontId="5" fillId="0" borderId="6" xfId="0" applyFont="1" applyBorder="1" applyAlignment="1" applyProtection="1">
      <alignment vertical="top"/>
      <protection locked="0"/>
    </xf>
    <xf numFmtId="0" fontId="5" fillId="2" borderId="7" xfId="0" applyFont="1" applyFill="1" applyBorder="1" applyAlignment="1" applyProtection="1">
      <alignment vertical="top"/>
      <protection locked="0"/>
    </xf>
    <xf numFmtId="0" fontId="8" fillId="0" borderId="8" xfId="0" applyFont="1" applyBorder="1" applyAlignment="1" applyProtection="1">
      <alignment vertical="top"/>
      <protection locked="0"/>
    </xf>
    <xf numFmtId="164" fontId="5" fillId="2" borderId="9" xfId="1" applyNumberFormat="1" applyFont="1" applyFill="1" applyBorder="1" applyAlignment="1" applyProtection="1">
      <alignment vertical="top"/>
      <protection locked="0"/>
    </xf>
    <xf numFmtId="0" fontId="5" fillId="0" borderId="0" xfId="1" applyNumberFormat="1" applyFont="1" applyAlignment="1" applyProtection="1">
      <alignment vertical="top" wrapText="1"/>
      <protection locked="0"/>
    </xf>
    <xf numFmtId="0" fontId="5" fillId="0" borderId="8" xfId="0" applyFont="1" applyBorder="1" applyAlignment="1" applyProtection="1">
      <alignment vertical="top"/>
      <protection locked="0"/>
    </xf>
    <xf numFmtId="0" fontId="21" fillId="0" borderId="0" xfId="1" applyNumberFormat="1" applyFont="1" applyAlignment="1" applyProtection="1">
      <alignment vertical="top" wrapText="1"/>
      <protection locked="0"/>
    </xf>
    <xf numFmtId="164" fontId="5" fillId="0" borderId="3" xfId="1" applyNumberFormat="1" applyFont="1" applyBorder="1" applyAlignment="1" applyProtection="1">
      <alignment vertical="top"/>
      <protection locked="0"/>
    </xf>
    <xf numFmtId="164" fontId="5" fillId="2" borderId="10" xfId="1" applyNumberFormat="1" applyFont="1" applyFill="1" applyBorder="1" applyAlignment="1" applyProtection="1">
      <alignment vertical="top"/>
      <protection locked="0"/>
    </xf>
    <xf numFmtId="165" fontId="5" fillId="0" borderId="0" xfId="1" applyNumberFormat="1" applyFont="1" applyBorder="1" applyAlignment="1" applyProtection="1">
      <alignment vertical="top"/>
      <protection locked="0"/>
    </xf>
    <xf numFmtId="165" fontId="5" fillId="2" borderId="9" xfId="1" applyNumberFormat="1" applyFont="1" applyFill="1" applyBorder="1" applyAlignment="1" applyProtection="1">
      <alignment vertical="top"/>
      <protection locked="0"/>
    </xf>
    <xf numFmtId="164" fontId="5" fillId="0" borderId="14" xfId="1" applyNumberFormat="1" applyFont="1" applyBorder="1" applyAlignment="1" applyProtection="1">
      <alignment vertical="top"/>
      <protection locked="0"/>
    </xf>
    <xf numFmtId="164" fontId="5" fillId="2" borderId="17" xfId="1" applyNumberFormat="1" applyFont="1" applyFill="1" applyBorder="1" applyAlignment="1" applyProtection="1">
      <alignment vertical="top"/>
      <protection locked="0"/>
    </xf>
    <xf numFmtId="0" fontId="5" fillId="0" borderId="11" xfId="0" applyFont="1" applyBorder="1" applyAlignment="1" applyProtection="1">
      <alignment vertical="top"/>
      <protection locked="0"/>
    </xf>
    <xf numFmtId="164" fontId="5" fillId="0" borderId="12" xfId="1" applyNumberFormat="1" applyFont="1" applyBorder="1" applyAlignment="1" applyProtection="1">
      <alignment vertical="top"/>
      <protection locked="0"/>
    </xf>
    <xf numFmtId="164" fontId="5" fillId="2" borderId="13" xfId="1" applyNumberFormat="1" applyFont="1" applyFill="1" applyBorder="1" applyAlignment="1" applyProtection="1">
      <alignment vertical="top"/>
      <protection locked="0"/>
    </xf>
    <xf numFmtId="0" fontId="22" fillId="7" borderId="0" xfId="0" applyFont="1" applyFill="1" applyAlignment="1" applyProtection="1">
      <alignment vertical="top"/>
      <protection locked="0"/>
    </xf>
    <xf numFmtId="43" fontId="5" fillId="2" borderId="9" xfId="0" applyNumberFormat="1" applyFont="1" applyFill="1" applyBorder="1" applyAlignment="1" applyProtection="1">
      <alignment vertical="top"/>
      <protection locked="0"/>
    </xf>
    <xf numFmtId="0" fontId="21" fillId="0" borderId="8" xfId="0" applyFont="1" applyBorder="1" applyAlignment="1" applyProtection="1">
      <alignment vertical="top"/>
      <protection locked="0"/>
    </xf>
    <xf numFmtId="164" fontId="5" fillId="2" borderId="9" xfId="0" applyNumberFormat="1" applyFont="1" applyFill="1" applyBorder="1" applyAlignment="1" applyProtection="1">
      <alignment vertical="top"/>
      <protection locked="0"/>
    </xf>
    <xf numFmtId="0" fontId="5" fillId="2" borderId="9" xfId="0" applyFont="1" applyFill="1" applyBorder="1" applyAlignment="1" applyProtection="1">
      <alignment vertical="top"/>
      <protection locked="0"/>
    </xf>
    <xf numFmtId="0" fontId="5" fillId="0" borderId="12" xfId="0" applyFont="1" applyBorder="1" applyAlignment="1" applyProtection="1">
      <alignment vertical="top"/>
      <protection locked="0"/>
    </xf>
    <xf numFmtId="0" fontId="5" fillId="2" borderId="13" xfId="0" applyFont="1" applyFill="1" applyBorder="1" applyAlignment="1" applyProtection="1">
      <alignment vertical="top"/>
      <protection locked="0"/>
    </xf>
    <xf numFmtId="0" fontId="6" fillId="0" borderId="0" xfId="0" applyFont="1" applyFill="1" applyAlignment="1" applyProtection="1">
      <alignment vertical="top"/>
      <protection locked="0"/>
    </xf>
    <xf numFmtId="0" fontId="13" fillId="0" borderId="5" xfId="0" applyFont="1" applyBorder="1" applyAlignment="1" applyProtection="1">
      <alignment vertical="top"/>
      <protection locked="0"/>
    </xf>
    <xf numFmtId="0" fontId="21" fillId="0" borderId="8" xfId="0" applyFont="1" applyBorder="1" applyAlignment="1" applyProtection="1">
      <alignment horizontal="left" vertical="top" indent="1"/>
      <protection locked="0"/>
    </xf>
    <xf numFmtId="0" fontId="5" fillId="0" borderId="8" xfId="0" applyFont="1" applyBorder="1" applyAlignment="1" applyProtection="1">
      <alignment horizontal="left" vertical="top" indent="1"/>
      <protection locked="0"/>
    </xf>
    <xf numFmtId="164" fontId="5" fillId="2" borderId="10" xfId="0" applyNumberFormat="1" applyFont="1" applyFill="1" applyBorder="1" applyAlignment="1" applyProtection="1">
      <alignment vertical="top"/>
      <protection locked="0"/>
    </xf>
    <xf numFmtId="0" fontId="21" fillId="0" borderId="0" xfId="0" applyFont="1" applyBorder="1" applyAlignment="1" applyProtection="1">
      <alignment vertical="top"/>
      <protection locked="0"/>
    </xf>
    <xf numFmtId="164" fontId="5" fillId="4" borderId="15" xfId="1" applyNumberFormat="1" applyFont="1" applyFill="1" applyBorder="1" applyAlignment="1" applyProtection="1">
      <alignment vertical="top"/>
      <protection locked="0"/>
    </xf>
    <xf numFmtId="43" fontId="5" fillId="0" borderId="0" xfId="1" applyFont="1" applyAlignment="1" applyProtection="1">
      <alignment vertical="top"/>
      <protection locked="0"/>
    </xf>
    <xf numFmtId="43" fontId="5" fillId="0" borderId="0" xfId="0" applyNumberFormat="1" applyFont="1" applyAlignment="1" applyProtection="1">
      <alignment vertical="top"/>
      <protection locked="0"/>
    </xf>
    <xf numFmtId="0" fontId="5" fillId="0" borderId="0" xfId="0" applyFont="1" applyAlignment="1" applyProtection="1">
      <alignment vertical="top" wrapText="1"/>
      <protection locked="0"/>
    </xf>
    <xf numFmtId="0" fontId="5" fillId="2" borderId="0" xfId="0" applyFont="1" applyFill="1" applyBorder="1" applyAlignment="1" applyProtection="1">
      <alignment vertical="top"/>
      <protection locked="0"/>
    </xf>
    <xf numFmtId="0" fontId="6" fillId="0" borderId="8" xfId="0" applyFont="1" applyBorder="1" applyAlignment="1" applyProtection="1">
      <alignment vertical="top"/>
      <protection locked="0"/>
    </xf>
    <xf numFmtId="0" fontId="5" fillId="0" borderId="8" xfId="0" applyFont="1" applyBorder="1" applyAlignment="1" applyProtection="1">
      <alignment horizontal="left" vertical="top" indent="2"/>
      <protection locked="0"/>
    </xf>
    <xf numFmtId="0" fontId="21" fillId="0" borderId="8" xfId="0" applyFont="1" applyBorder="1" applyAlignment="1" applyProtection="1">
      <alignment horizontal="left" vertical="top" indent="2"/>
      <protection locked="0"/>
    </xf>
    <xf numFmtId="0" fontId="6" fillId="0" borderId="8" xfId="0" applyFont="1" applyBorder="1" applyAlignment="1" applyProtection="1">
      <alignment horizontal="left" vertical="top" indent="2"/>
      <protection locked="0"/>
    </xf>
    <xf numFmtId="164" fontId="6" fillId="0" borderId="3" xfId="1" applyNumberFormat="1" applyFont="1" applyFill="1" applyBorder="1" applyAlignment="1" applyProtection="1">
      <alignment vertical="top"/>
      <protection locked="0"/>
    </xf>
    <xf numFmtId="164" fontId="6" fillId="2" borderId="10" xfId="0" applyNumberFormat="1" applyFont="1" applyFill="1" applyBorder="1" applyAlignment="1" applyProtection="1">
      <alignment vertical="top"/>
      <protection locked="0"/>
    </xf>
    <xf numFmtId="164" fontId="5" fillId="0" borderId="0" xfId="0" applyNumberFormat="1" applyFont="1" applyFill="1" applyBorder="1" applyAlignment="1" applyProtection="1">
      <alignment vertical="top"/>
      <protection locked="0"/>
    </xf>
    <xf numFmtId="164" fontId="5" fillId="0" borderId="0" xfId="0" applyNumberFormat="1" applyFont="1" applyBorder="1" applyAlignment="1" applyProtection="1">
      <alignment vertical="top"/>
      <protection locked="0"/>
    </xf>
    <xf numFmtId="0" fontId="5" fillId="0" borderId="11" xfId="0" applyFont="1" applyBorder="1" applyAlignment="1" applyProtection="1">
      <alignment horizontal="left" vertical="top" indent="2"/>
      <protection locked="0"/>
    </xf>
    <xf numFmtId="0" fontId="6" fillId="0" borderId="0" xfId="0" applyNumberFormat="1" applyFont="1" applyFill="1" applyAlignment="1" applyProtection="1">
      <alignment vertical="top" wrapText="1"/>
      <protection locked="0"/>
    </xf>
    <xf numFmtId="164" fontId="5" fillId="0" borderId="0" xfId="0" applyNumberFormat="1" applyFont="1" applyFill="1" applyAlignment="1" applyProtection="1">
      <alignment vertical="top" wrapText="1"/>
      <protection locked="0"/>
    </xf>
    <xf numFmtId="164" fontId="6" fillId="2" borderId="10" xfId="1" applyNumberFormat="1" applyFont="1" applyFill="1" applyBorder="1" applyAlignment="1" applyProtection="1">
      <alignment vertical="top"/>
      <protection locked="0"/>
    </xf>
    <xf numFmtId="0" fontId="5" fillId="4" borderId="15" xfId="1" applyNumberFormat="1" applyFont="1" applyFill="1" applyBorder="1" applyAlignment="1" applyProtection="1">
      <alignment vertical="top"/>
      <protection locked="0"/>
    </xf>
    <xf numFmtId="0" fontId="5" fillId="0" borderId="0" xfId="1" applyNumberFormat="1" applyFont="1" applyFill="1" applyBorder="1" applyAlignment="1" applyProtection="1">
      <alignment vertical="top"/>
      <protection locked="0"/>
    </xf>
    <xf numFmtId="0" fontId="5" fillId="0" borderId="7" xfId="0" applyFont="1" applyBorder="1" applyAlignment="1" applyProtection="1">
      <alignment vertical="top"/>
      <protection locked="0"/>
    </xf>
    <xf numFmtId="43" fontId="5" fillId="0" borderId="9" xfId="0" applyNumberFormat="1" applyFont="1" applyBorder="1" applyAlignment="1" applyProtection="1">
      <alignment vertical="top"/>
      <protection locked="0"/>
    </xf>
    <xf numFmtId="164" fontId="5" fillId="0" borderId="9" xfId="0" applyNumberFormat="1" applyFont="1" applyBorder="1" applyAlignment="1" applyProtection="1">
      <alignment vertical="top"/>
      <protection locked="0"/>
    </xf>
    <xf numFmtId="164" fontId="5" fillId="0" borderId="10" xfId="1" applyNumberFormat="1" applyFont="1" applyBorder="1" applyAlignment="1" applyProtection="1">
      <alignment vertical="top"/>
      <protection locked="0"/>
    </xf>
    <xf numFmtId="0" fontId="5" fillId="0" borderId="9" xfId="0" applyFont="1" applyBorder="1" applyAlignment="1" applyProtection="1">
      <alignment vertical="top"/>
      <protection locked="0"/>
    </xf>
    <xf numFmtId="9" fontId="5" fillId="4" borderId="15" xfId="2" applyFont="1" applyFill="1" applyBorder="1" applyAlignment="1" applyProtection="1">
      <alignment vertical="top"/>
      <protection locked="0"/>
    </xf>
    <xf numFmtId="0" fontId="5" fillId="0" borderId="13" xfId="0" applyFont="1" applyBorder="1" applyAlignment="1" applyProtection="1">
      <alignment vertical="top"/>
      <protection locked="0"/>
    </xf>
    <xf numFmtId="43" fontId="5" fillId="0" borderId="0" xfId="0" applyNumberFormat="1" applyFont="1" applyBorder="1" applyAlignment="1" applyProtection="1">
      <alignment vertical="top"/>
      <protection locked="0"/>
    </xf>
    <xf numFmtId="43" fontId="5" fillId="0" borderId="0" xfId="1" applyFont="1" applyBorder="1" applyAlignment="1" applyProtection="1">
      <alignment vertical="top"/>
      <protection locked="0"/>
    </xf>
    <xf numFmtId="0" fontId="5" fillId="0" borderId="8" xfId="0" applyFont="1" applyBorder="1" applyAlignment="1" applyProtection="1">
      <alignment vertical="top" wrapText="1"/>
      <protection locked="0"/>
    </xf>
    <xf numFmtId="164" fontId="5" fillId="0" borderId="3" xfId="1" applyNumberFormat="1" applyFont="1" applyFill="1" applyBorder="1" applyAlignment="1" applyProtection="1">
      <alignment vertical="top"/>
      <protection locked="0"/>
    </xf>
    <xf numFmtId="43" fontId="5" fillId="0" borderId="0" xfId="1" applyFont="1" applyFill="1" applyBorder="1" applyAlignment="1" applyProtection="1">
      <alignment vertical="top"/>
      <protection locked="0"/>
    </xf>
    <xf numFmtId="0" fontId="4" fillId="0" borderId="0" xfId="0" applyFont="1" applyAlignment="1" applyProtection="1">
      <alignment vertical="top"/>
    </xf>
    <xf numFmtId="0" fontId="5" fillId="0" borderId="0" xfId="0" applyFont="1" applyAlignment="1" applyProtection="1">
      <alignment vertical="top"/>
    </xf>
    <xf numFmtId="0" fontId="5" fillId="0" borderId="0" xfId="0" applyNumberFormat="1" applyFont="1" applyAlignment="1" applyProtection="1">
      <alignment vertical="top" wrapText="1"/>
    </xf>
    <xf numFmtId="0" fontId="5" fillId="0" borderId="0" xfId="0" applyFont="1" applyFill="1" applyAlignment="1" applyProtection="1">
      <alignment vertical="top"/>
    </xf>
    <xf numFmtId="0" fontId="6" fillId="0" borderId="0" xfId="0" applyFont="1" applyFill="1" applyAlignment="1" applyProtection="1">
      <alignment horizontal="center" vertical="top"/>
    </xf>
    <xf numFmtId="0" fontId="5" fillId="0" borderId="0" xfId="0" applyNumberFormat="1" applyFont="1" applyFill="1" applyAlignment="1" applyProtection="1">
      <alignment vertical="top" wrapText="1"/>
    </xf>
    <xf numFmtId="0" fontId="5" fillId="3" borderId="0" xfId="0" applyFont="1" applyFill="1" applyAlignment="1" applyProtection="1">
      <alignment horizontal="left" vertical="top"/>
    </xf>
    <xf numFmtId="0" fontId="5" fillId="4" borderId="15" xfId="0" applyFont="1" applyFill="1" applyBorder="1" applyAlignment="1" applyProtection="1">
      <alignment vertical="top" wrapText="1"/>
    </xf>
    <xf numFmtId="164" fontId="5" fillId="0" borderId="0" xfId="0" applyNumberFormat="1" applyFont="1" applyFill="1" applyAlignment="1" applyProtection="1">
      <alignment vertical="top"/>
    </xf>
    <xf numFmtId="0" fontId="19" fillId="0" borderId="0" xfId="0" applyFont="1" applyAlignment="1" applyProtection="1">
      <alignment vertical="top"/>
    </xf>
    <xf numFmtId="0" fontId="14" fillId="0" borderId="0" xfId="0" applyFont="1" applyAlignment="1" applyProtection="1">
      <alignment vertical="top"/>
    </xf>
    <xf numFmtId="164" fontId="14" fillId="0" borderId="0" xfId="0" applyNumberFormat="1" applyFont="1" applyAlignment="1" applyProtection="1">
      <alignment vertical="top"/>
    </xf>
    <xf numFmtId="0" fontId="7" fillId="5" borderId="0" xfId="1" applyNumberFormat="1" applyFont="1" applyFill="1" applyAlignment="1" applyProtection="1">
      <alignment horizontal="center" vertical="top"/>
    </xf>
    <xf numFmtId="164" fontId="6" fillId="6" borderId="0" xfId="1" applyNumberFormat="1" applyFont="1" applyFill="1" applyAlignment="1" applyProtection="1">
      <alignment horizontal="center" vertical="top"/>
    </xf>
    <xf numFmtId="164" fontId="6" fillId="6" borderId="0" xfId="1" applyNumberFormat="1" applyFont="1" applyFill="1" applyAlignment="1" applyProtection="1">
      <alignment horizontal="left" vertical="top"/>
    </xf>
    <xf numFmtId="0" fontId="5" fillId="2" borderId="0" xfId="0" applyFont="1" applyFill="1" applyAlignment="1" applyProtection="1">
      <alignment horizontal="center" vertical="top"/>
    </xf>
    <xf numFmtId="0" fontId="6" fillId="0" borderId="0" xfId="0" applyFont="1" applyAlignment="1" applyProtection="1">
      <alignment vertical="top"/>
    </xf>
    <xf numFmtId="164" fontId="5" fillId="0" borderId="0" xfId="1" applyNumberFormat="1" applyFont="1" applyAlignment="1" applyProtection="1">
      <alignment vertical="top"/>
    </xf>
    <xf numFmtId="164" fontId="5" fillId="2" borderId="0" xfId="1" applyNumberFormat="1" applyFont="1" applyFill="1" applyAlignment="1" applyProtection="1">
      <alignment vertical="top"/>
    </xf>
    <xf numFmtId="0" fontId="21" fillId="0" borderId="0" xfId="0" applyFont="1" applyAlignment="1" applyProtection="1">
      <alignment horizontal="left" vertical="top" indent="1"/>
    </xf>
    <xf numFmtId="0" fontId="5" fillId="0" borderId="0" xfId="0" applyFont="1" applyAlignment="1" applyProtection="1">
      <alignment horizontal="left" vertical="top" indent="1"/>
    </xf>
    <xf numFmtId="164" fontId="5" fillId="0" borderId="0" xfId="1" applyNumberFormat="1" applyFont="1" applyFill="1" applyBorder="1" applyAlignment="1" applyProtection="1">
      <alignment horizontal="center" vertical="top"/>
    </xf>
    <xf numFmtId="0" fontId="5" fillId="0" borderId="0" xfId="0" applyNumberFormat="1" applyFont="1" applyAlignment="1" applyProtection="1">
      <alignment horizontal="left" vertical="center" wrapText="1"/>
    </xf>
    <xf numFmtId="164" fontId="6" fillId="0" borderId="3" xfId="1" applyNumberFormat="1" applyFont="1" applyFill="1" applyBorder="1" applyAlignment="1" applyProtection="1">
      <alignment horizontal="center" vertical="top"/>
    </xf>
    <xf numFmtId="164" fontId="6" fillId="2" borderId="3" xfId="1" applyNumberFormat="1" applyFont="1" applyFill="1" applyBorder="1" applyAlignment="1" applyProtection="1">
      <alignment horizontal="center" vertical="top"/>
    </xf>
    <xf numFmtId="0" fontId="6" fillId="0" borderId="0" xfId="0" applyNumberFormat="1" applyFont="1" applyAlignment="1" applyProtection="1">
      <alignment vertical="top" wrapText="1"/>
    </xf>
    <xf numFmtId="0" fontId="24" fillId="0" borderId="0" xfId="0" applyFont="1" applyAlignment="1" applyProtection="1">
      <alignment vertical="top"/>
    </xf>
    <xf numFmtId="0" fontId="21" fillId="0" borderId="0" xfId="0" applyFont="1" applyFill="1" applyAlignment="1" applyProtection="1">
      <alignment vertical="top"/>
    </xf>
    <xf numFmtId="164" fontId="24" fillId="0" borderId="0" xfId="1" applyNumberFormat="1" applyFont="1" applyFill="1" applyBorder="1" applyAlignment="1" applyProtection="1">
      <alignment horizontal="center" vertical="top"/>
    </xf>
    <xf numFmtId="164" fontId="24" fillId="2" borderId="0" xfId="1" applyNumberFormat="1" applyFont="1" applyFill="1" applyAlignment="1" applyProtection="1">
      <alignment vertical="top"/>
    </xf>
    <xf numFmtId="0" fontId="24" fillId="0" borderId="0" xfId="0" applyNumberFormat="1" applyFont="1" applyAlignment="1" applyProtection="1">
      <alignment vertical="top" wrapText="1"/>
    </xf>
    <xf numFmtId="0" fontId="25" fillId="0" borderId="0" xfId="0" applyFont="1" applyAlignment="1" applyProtection="1">
      <alignment vertical="top"/>
    </xf>
    <xf numFmtId="164" fontId="24" fillId="9" borderId="0" xfId="1" applyNumberFormat="1" applyFont="1" applyFill="1" applyBorder="1" applyAlignment="1" applyProtection="1">
      <alignment horizontal="center" vertical="top"/>
    </xf>
    <xf numFmtId="0" fontId="25" fillId="0" borderId="0" xfId="0" applyNumberFormat="1" applyFont="1" applyAlignment="1" applyProtection="1">
      <alignment vertical="top" wrapText="1"/>
    </xf>
    <xf numFmtId="164" fontId="6" fillId="0" borderId="0" xfId="1" applyNumberFormat="1" applyFont="1" applyFill="1" applyBorder="1" applyAlignment="1" applyProtection="1">
      <alignment horizontal="center" vertical="top"/>
    </xf>
    <xf numFmtId="164" fontId="6" fillId="2" borderId="0" xfId="1" applyNumberFormat="1" applyFont="1" applyFill="1" applyBorder="1" applyAlignment="1" applyProtection="1">
      <alignment horizontal="center" vertical="top"/>
    </xf>
    <xf numFmtId="0" fontId="21" fillId="0" borderId="0" xfId="0" applyFont="1" applyAlignment="1" applyProtection="1">
      <alignment vertical="top"/>
    </xf>
    <xf numFmtId="164" fontId="5" fillId="0" borderId="0" xfId="1" applyNumberFormat="1" applyFont="1" applyFill="1" applyBorder="1" applyAlignment="1" applyProtection="1">
      <alignment vertical="top"/>
    </xf>
    <xf numFmtId="0" fontId="21" fillId="0" borderId="0" xfId="0" applyNumberFormat="1" applyFont="1" applyAlignment="1" applyProtection="1">
      <alignment vertical="top" wrapText="1"/>
    </xf>
    <xf numFmtId="164" fontId="6" fillId="0" borderId="3" xfId="1" applyNumberFormat="1" applyFont="1" applyBorder="1" applyAlignment="1" applyProtection="1">
      <alignment vertical="top"/>
    </xf>
    <xf numFmtId="164" fontId="6" fillId="2" borderId="3" xfId="1" applyNumberFormat="1" applyFont="1" applyFill="1" applyBorder="1" applyAlignment="1" applyProtection="1">
      <alignment vertical="top"/>
    </xf>
    <xf numFmtId="164" fontId="5" fillId="2" borderId="0" xfId="1" applyNumberFormat="1" applyFont="1" applyFill="1" applyAlignment="1" applyProtection="1">
      <alignment horizontal="center" vertical="top"/>
    </xf>
    <xf numFmtId="164" fontId="6" fillId="0" borderId="0" xfId="1" applyNumberFormat="1" applyFont="1" applyAlignment="1" applyProtection="1">
      <alignment vertical="top"/>
    </xf>
    <xf numFmtId="164" fontId="6" fillId="2" borderId="0" xfId="1" applyNumberFormat="1" applyFont="1" applyFill="1" applyAlignment="1" applyProtection="1">
      <alignment vertical="top"/>
    </xf>
    <xf numFmtId="0" fontId="10" fillId="0" borderId="0" xfId="0" applyFont="1" applyBorder="1" applyAlignment="1" applyProtection="1">
      <alignment vertical="top"/>
    </xf>
    <xf numFmtId="164" fontId="10" fillId="0" borderId="0" xfId="1" applyNumberFormat="1" applyFont="1" applyFill="1" applyBorder="1" applyAlignment="1" applyProtection="1">
      <alignment vertical="top"/>
    </xf>
    <xf numFmtId="164" fontId="10" fillId="2" borderId="0" xfId="1" applyNumberFormat="1" applyFont="1" applyFill="1" applyBorder="1" applyAlignment="1" applyProtection="1">
      <alignment vertical="top"/>
    </xf>
    <xf numFmtId="0" fontId="10" fillId="0" borderId="0" xfId="0" applyNumberFormat="1" applyFont="1" applyBorder="1" applyAlignment="1" applyProtection="1">
      <alignment vertical="top" wrapText="1"/>
    </xf>
    <xf numFmtId="164" fontId="21" fillId="0" borderId="0" xfId="1" applyNumberFormat="1" applyFont="1" applyFill="1" applyBorder="1" applyAlignment="1" applyProtection="1">
      <alignment horizontal="center" vertical="top"/>
    </xf>
    <xf numFmtId="164" fontId="21" fillId="2" borderId="0" xfId="1" applyNumberFormat="1" applyFont="1" applyFill="1" applyAlignment="1" applyProtection="1">
      <alignment vertical="top"/>
    </xf>
    <xf numFmtId="164" fontId="21" fillId="9" borderId="0" xfId="1" applyNumberFormat="1" applyFont="1" applyFill="1" applyBorder="1" applyAlignment="1" applyProtection="1">
      <alignment horizontal="center" vertical="top"/>
    </xf>
    <xf numFmtId="0" fontId="5" fillId="0" borderId="0" xfId="0" applyFont="1" applyBorder="1" applyAlignment="1" applyProtection="1">
      <alignment vertical="top"/>
    </xf>
    <xf numFmtId="164" fontId="21" fillId="0" borderId="0" xfId="1" applyNumberFormat="1" applyFont="1" applyFill="1" applyAlignment="1" applyProtection="1">
      <alignment vertical="top"/>
    </xf>
    <xf numFmtId="0" fontId="21" fillId="0" borderId="0" xfId="0" applyNumberFormat="1" applyFont="1" applyFill="1" applyAlignment="1" applyProtection="1">
      <alignment vertical="top" wrapText="1"/>
    </xf>
    <xf numFmtId="0" fontId="11" fillId="0" borderId="0" xfId="0" applyFont="1" applyAlignment="1" applyProtection="1">
      <alignment vertical="top"/>
    </xf>
    <xf numFmtId="0" fontId="10" fillId="0" borderId="0" xfId="0" applyFont="1" applyAlignment="1" applyProtection="1">
      <alignment vertical="top"/>
    </xf>
    <xf numFmtId="164" fontId="6" fillId="0" borderId="2" xfId="1" applyNumberFormat="1" applyFont="1" applyBorder="1" applyAlignment="1" applyProtection="1">
      <alignment vertical="top"/>
    </xf>
    <xf numFmtId="164" fontId="6" fillId="2" borderId="2" xfId="1" applyNumberFormat="1" applyFont="1" applyFill="1" applyBorder="1" applyAlignment="1" applyProtection="1">
      <alignment vertical="top"/>
    </xf>
    <xf numFmtId="0" fontId="10" fillId="0" borderId="0" xfId="0" applyNumberFormat="1" applyFont="1" applyAlignment="1" applyProtection="1">
      <alignment vertical="top" wrapText="1"/>
    </xf>
    <xf numFmtId="164" fontId="5" fillId="0" borderId="0" xfId="1" applyNumberFormat="1" applyFont="1" applyFill="1" applyAlignment="1" applyProtection="1">
      <alignment vertical="top"/>
    </xf>
    <xf numFmtId="164" fontId="5" fillId="2" borderId="0" xfId="1" applyNumberFormat="1" applyFont="1" applyFill="1" applyBorder="1" applyAlignment="1" applyProtection="1">
      <alignment vertical="top"/>
    </xf>
    <xf numFmtId="164" fontId="10" fillId="0" borderId="0" xfId="1" applyNumberFormat="1" applyFont="1" applyFill="1" applyAlignment="1" applyProtection="1">
      <alignment vertical="top"/>
    </xf>
    <xf numFmtId="49" fontId="6" fillId="0" borderId="0" xfId="0" applyNumberFormat="1" applyFont="1" applyAlignment="1" applyProtection="1">
      <alignment vertical="top"/>
    </xf>
    <xf numFmtId="49" fontId="12" fillId="0" borderId="0" xfId="0" applyNumberFormat="1" applyFont="1" applyAlignment="1" applyProtection="1">
      <alignment vertical="top"/>
    </xf>
    <xf numFmtId="164" fontId="5" fillId="0" borderId="0" xfId="1" applyNumberFormat="1" applyFont="1" applyBorder="1" applyAlignment="1" applyProtection="1">
      <alignment vertical="top"/>
    </xf>
    <xf numFmtId="0" fontId="17" fillId="0" borderId="0" xfId="0" applyFont="1" applyAlignment="1" applyProtection="1">
      <alignment vertical="top"/>
    </xf>
    <xf numFmtId="164" fontId="17" fillId="0" borderId="0" xfId="1" applyNumberFormat="1" applyFont="1" applyBorder="1" applyAlignment="1" applyProtection="1">
      <alignment vertical="top"/>
    </xf>
    <xf numFmtId="164" fontId="17" fillId="2" borderId="0" xfId="1" applyNumberFormat="1" applyFont="1" applyFill="1" applyBorder="1" applyAlignment="1" applyProtection="1">
      <alignment vertical="top"/>
    </xf>
    <xf numFmtId="0" fontId="17" fillId="0" borderId="0" xfId="0" applyNumberFormat="1" applyFont="1" applyAlignment="1" applyProtection="1">
      <alignment vertical="top" wrapText="1"/>
    </xf>
    <xf numFmtId="0" fontId="42" fillId="0" borderId="0" xfId="0" applyFont="1"/>
    <xf numFmtId="0" fontId="26" fillId="11" borderId="18" xfId="0" applyFont="1" applyFill="1" applyBorder="1" applyAlignment="1">
      <alignment horizontal="left"/>
    </xf>
    <xf numFmtId="0" fontId="5" fillId="0" borderId="0" xfId="0" applyFont="1" applyFill="1" applyAlignment="1">
      <alignment horizontal="center" vertical="top"/>
    </xf>
    <xf numFmtId="6" fontId="29" fillId="11" borderId="34" xfId="2893" applyNumberFormat="1" applyFont="1" applyFill="1" applyBorder="1" applyAlignment="1">
      <alignment horizontal="center"/>
    </xf>
    <xf numFmtId="6" fontId="29" fillId="11" borderId="0" xfId="2893" applyNumberFormat="1" applyFont="1" applyFill="1" applyBorder="1" applyAlignment="1">
      <alignment horizontal="center"/>
    </xf>
    <xf numFmtId="0" fontId="30" fillId="19" borderId="28" xfId="2893" applyFont="1" applyFill="1" applyBorder="1" applyAlignment="1">
      <alignment horizontal="center"/>
    </xf>
    <xf numFmtId="0" fontId="30" fillId="19" borderId="26" xfId="2893" applyFont="1" applyFill="1" applyBorder="1" applyAlignment="1">
      <alignment horizontal="center"/>
    </xf>
    <xf numFmtId="0" fontId="30" fillId="19" borderId="27" xfId="2893" applyFont="1" applyFill="1" applyBorder="1" applyAlignment="1">
      <alignment horizontal="center"/>
    </xf>
    <xf numFmtId="0" fontId="29" fillId="19" borderId="25" xfId="2893" applyFont="1" applyFill="1" applyBorder="1" applyAlignment="1">
      <alignment horizontal="left"/>
    </xf>
    <xf numFmtId="164" fontId="27" fillId="17" borderId="47" xfId="2893" applyNumberFormat="1" applyFont="1" applyFill="1" applyBorder="1"/>
    <xf numFmtId="0" fontId="29" fillId="0" borderId="0" xfId="2893" applyFont="1" applyFill="1" applyBorder="1"/>
    <xf numFmtId="166" fontId="29" fillId="0" borderId="0" xfId="2" applyNumberFormat="1" applyFont="1" applyFill="1" applyBorder="1"/>
    <xf numFmtId="0" fontId="29" fillId="11" borderId="0" xfId="2893" applyFont="1" applyFill="1" applyBorder="1"/>
    <xf numFmtId="166" fontId="29" fillId="11" borderId="0" xfId="2" applyNumberFormat="1" applyFont="1" applyFill="1" applyBorder="1"/>
    <xf numFmtId="166" fontId="33" fillId="11" borderId="0" xfId="2893" applyNumberFormat="1" applyFont="1" applyFill="1" applyAlignment="1">
      <alignment horizontal="center"/>
    </xf>
    <xf numFmtId="0" fontId="29" fillId="11" borderId="46" xfId="2893" applyNumberFormat="1" applyFont="1" applyFill="1" applyBorder="1" applyAlignment="1">
      <alignment horizontal="center"/>
    </xf>
    <xf numFmtId="0" fontId="29" fillId="11" borderId="3" xfId="2893" applyNumberFormat="1" applyFont="1" applyFill="1" applyBorder="1" applyAlignment="1">
      <alignment horizontal="center"/>
    </xf>
    <xf numFmtId="0" fontId="29" fillId="11" borderId="10" xfId="2893" applyNumberFormat="1" applyFont="1" applyFill="1" applyBorder="1" applyAlignment="1">
      <alignment horizontal="center"/>
    </xf>
    <xf numFmtId="0" fontId="38" fillId="11" borderId="0" xfId="0" applyFont="1" applyFill="1"/>
    <xf numFmtId="6" fontId="0" fillId="11" borderId="0" xfId="0" applyNumberFormat="1" applyFill="1"/>
    <xf numFmtId="0" fontId="38" fillId="11" borderId="0" xfId="0" applyFont="1" applyFill="1" applyAlignment="1">
      <alignment horizontal="center"/>
    </xf>
    <xf numFmtId="0" fontId="15" fillId="11" borderId="0" xfId="0" applyFont="1" applyFill="1" applyAlignment="1">
      <alignment vertical="top"/>
    </xf>
    <xf numFmtId="0" fontId="4" fillId="11" borderId="0" xfId="0" applyFont="1" applyFill="1" applyAlignment="1">
      <alignment vertical="top"/>
    </xf>
    <xf numFmtId="0" fontId="27" fillId="11" borderId="0" xfId="2893" applyFont="1" applyFill="1"/>
    <xf numFmtId="0" fontId="38" fillId="0" borderId="0" xfId="0" applyFont="1" applyAlignment="1">
      <alignment horizontal="right"/>
    </xf>
    <xf numFmtId="164" fontId="5" fillId="12" borderId="0" xfId="1" applyNumberFormat="1" applyFont="1" applyFill="1" applyBorder="1" applyAlignment="1" applyProtection="1">
      <alignment horizontal="left" vertical="top"/>
      <protection locked="0"/>
    </xf>
    <xf numFmtId="164" fontId="5" fillId="12" borderId="0" xfId="1" applyNumberFormat="1" applyFont="1" applyFill="1" applyBorder="1" applyAlignment="1" applyProtection="1">
      <alignment vertical="top"/>
      <protection locked="0"/>
    </xf>
    <xf numFmtId="164" fontId="5" fillId="12" borderId="0" xfId="1" applyNumberFormat="1" applyFont="1" applyFill="1" applyAlignment="1" applyProtection="1">
      <alignment horizontal="left" vertical="top"/>
      <protection locked="0"/>
    </xf>
    <xf numFmtId="164" fontId="5" fillId="12" borderId="3" xfId="1" applyNumberFormat="1" applyFont="1" applyFill="1" applyBorder="1" applyAlignment="1" applyProtection="1">
      <alignment vertical="top"/>
      <protection locked="0"/>
    </xf>
    <xf numFmtId="164" fontId="5" fillId="12" borderId="0" xfId="1" applyNumberFormat="1" applyFont="1" applyFill="1" applyBorder="1" applyAlignment="1" applyProtection="1">
      <alignment horizontal="center" vertical="top"/>
      <protection locked="0"/>
    </xf>
    <xf numFmtId="43" fontId="5" fillId="12" borderId="0" xfId="1" applyFont="1" applyFill="1" applyBorder="1" applyAlignment="1" applyProtection="1">
      <alignment vertical="top"/>
      <protection locked="0"/>
    </xf>
    <xf numFmtId="0" fontId="43" fillId="0" borderId="0" xfId="0" applyFont="1"/>
    <xf numFmtId="0" fontId="44" fillId="0" borderId="0" xfId="0" applyFont="1"/>
    <xf numFmtId="0" fontId="45" fillId="0" borderId="0" xfId="0" applyFont="1"/>
    <xf numFmtId="0" fontId="43" fillId="0" borderId="0" xfId="0" quotePrefix="1" applyFont="1"/>
    <xf numFmtId="6" fontId="27" fillId="17" borderId="0" xfId="2893" applyNumberFormat="1" applyFont="1" applyFill="1" applyBorder="1" applyAlignment="1">
      <alignment horizontal="center"/>
    </xf>
    <xf numFmtId="6" fontId="27" fillId="17" borderId="9" xfId="2893" applyNumberFormat="1" applyFont="1" applyFill="1" applyBorder="1" applyAlignment="1">
      <alignment horizontal="center"/>
    </xf>
    <xf numFmtId="6" fontId="27" fillId="17" borderId="47" xfId="2893" applyNumberFormat="1" applyFont="1" applyFill="1" applyBorder="1" applyAlignment="1">
      <alignment horizontal="center"/>
    </xf>
    <xf numFmtId="6" fontId="27" fillId="17" borderId="48" xfId="2893" applyNumberFormat="1" applyFont="1" applyFill="1" applyBorder="1" applyAlignment="1">
      <alignment horizontal="center"/>
    </xf>
    <xf numFmtId="6" fontId="27" fillId="17" borderId="12" xfId="2893" applyNumberFormat="1" applyFont="1" applyFill="1" applyBorder="1" applyAlignment="1">
      <alignment horizontal="center"/>
    </xf>
    <xf numFmtId="6" fontId="27" fillId="17" borderId="13" xfId="2893" applyNumberFormat="1" applyFont="1" applyFill="1" applyBorder="1" applyAlignment="1">
      <alignment horizontal="center"/>
    </xf>
    <xf numFmtId="0" fontId="6" fillId="19" borderId="50" xfId="0" applyFont="1" applyFill="1" applyBorder="1" applyAlignment="1">
      <alignment horizontal="center" vertical="top"/>
    </xf>
    <xf numFmtId="0" fontId="6" fillId="19" borderId="51" xfId="0" applyFont="1" applyFill="1" applyBorder="1" applyAlignment="1">
      <alignment horizontal="center" vertical="top"/>
    </xf>
    <xf numFmtId="0" fontId="6" fillId="19" borderId="52" xfId="0" applyFont="1" applyFill="1" applyBorder="1" applyAlignment="1">
      <alignment horizontal="center" vertical="top"/>
    </xf>
    <xf numFmtId="0" fontId="26" fillId="19" borderId="53" xfId="0" applyFont="1" applyFill="1" applyBorder="1" applyAlignment="1">
      <alignment horizontal="left"/>
    </xf>
    <xf numFmtId="0" fontId="26" fillId="19" borderId="54" xfId="0" applyFont="1" applyFill="1" applyBorder="1" applyAlignment="1">
      <alignment horizontal="left"/>
    </xf>
    <xf numFmtId="0" fontId="26" fillId="19" borderId="55" xfId="0" applyFont="1" applyFill="1" applyBorder="1" applyAlignment="1">
      <alignment horizontal="left"/>
    </xf>
    <xf numFmtId="0" fontId="26" fillId="11" borderId="1" xfId="0" applyFont="1" applyFill="1" applyBorder="1" applyAlignment="1">
      <alignment horizontal="center"/>
    </xf>
    <xf numFmtId="0" fontId="26" fillId="11" borderId="56" xfId="0" applyFont="1" applyFill="1" applyBorder="1" applyAlignment="1">
      <alignment horizontal="center"/>
    </xf>
    <xf numFmtId="0" fontId="7" fillId="5" borderId="0" xfId="1" applyNumberFormat="1" applyFont="1" applyFill="1" applyAlignment="1" applyProtection="1">
      <alignment horizontal="center" vertical="top"/>
      <protection locked="0"/>
    </xf>
    <xf numFmtId="0" fontId="26" fillId="11" borderId="3" xfId="0" applyFont="1" applyFill="1" applyBorder="1" applyAlignment="1">
      <alignment horizontal="center"/>
    </xf>
    <xf numFmtId="0" fontId="26" fillId="11" borderId="24" xfId="0" applyFont="1" applyFill="1" applyBorder="1" applyAlignment="1">
      <alignment horizontal="center"/>
    </xf>
    <xf numFmtId="0" fontId="15" fillId="0" borderId="0" xfId="0" applyFont="1" applyAlignment="1">
      <alignment horizontal="left" vertical="top"/>
    </xf>
    <xf numFmtId="0" fontId="7" fillId="5" borderId="0" xfId="1" applyNumberFormat="1" applyFont="1" applyFill="1" applyAlignment="1">
      <alignment horizontal="center" vertical="top"/>
    </xf>
    <xf numFmtId="0" fontId="7" fillId="5" borderId="0" xfId="1" applyNumberFormat="1" applyFont="1" applyFill="1" applyAlignment="1" applyProtection="1">
      <alignment horizontal="center" vertical="top"/>
    </xf>
    <xf numFmtId="0" fontId="15" fillId="0" borderId="0" xfId="0" applyFont="1" applyAlignment="1" applyProtection="1">
      <alignment horizontal="left" vertical="top"/>
    </xf>
    <xf numFmtId="0" fontId="5" fillId="0" borderId="0" xfId="0" applyNumberFormat="1" applyFont="1" applyAlignment="1" applyProtection="1">
      <alignment horizontal="left" vertical="center" wrapText="1"/>
    </xf>
    <xf numFmtId="0" fontId="18" fillId="0" borderId="0" xfId="0" applyFont="1" applyAlignment="1">
      <alignment horizontal="left" vertical="top"/>
    </xf>
  </cellXfs>
  <cellStyles count="2895">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2110" builtinId="9" hidden="1"/>
    <cellStyle name="Followed Hyperlink" xfId="2112" builtinId="9" hidden="1"/>
    <cellStyle name="Followed Hyperlink" xfId="2114" builtinId="9" hidden="1"/>
    <cellStyle name="Followed Hyperlink" xfId="2116" builtinId="9" hidden="1"/>
    <cellStyle name="Followed Hyperlink" xfId="2118" builtinId="9" hidden="1"/>
    <cellStyle name="Followed Hyperlink" xfId="2120" builtinId="9" hidden="1"/>
    <cellStyle name="Followed Hyperlink" xfId="2122" builtinId="9" hidden="1"/>
    <cellStyle name="Followed Hyperlink" xfId="2124" builtinId="9" hidden="1"/>
    <cellStyle name="Followed Hyperlink" xfId="2126" builtinId="9" hidden="1"/>
    <cellStyle name="Followed Hyperlink" xfId="2128" builtinId="9" hidden="1"/>
    <cellStyle name="Followed Hyperlink" xfId="2130" builtinId="9" hidden="1"/>
    <cellStyle name="Followed Hyperlink" xfId="2132" builtinId="9" hidden="1"/>
    <cellStyle name="Followed Hyperlink" xfId="2134" builtinId="9" hidden="1"/>
    <cellStyle name="Followed Hyperlink" xfId="2136" builtinId="9" hidden="1"/>
    <cellStyle name="Followed Hyperlink" xfId="2138" builtinId="9" hidden="1"/>
    <cellStyle name="Followed Hyperlink" xfId="2140" builtinId="9" hidden="1"/>
    <cellStyle name="Followed Hyperlink" xfId="2142" builtinId="9" hidden="1"/>
    <cellStyle name="Followed Hyperlink" xfId="2144" builtinId="9" hidden="1"/>
    <cellStyle name="Followed Hyperlink" xfId="2146" builtinId="9" hidden="1"/>
    <cellStyle name="Followed Hyperlink" xfId="2148" builtinId="9" hidden="1"/>
    <cellStyle name="Followed Hyperlink" xfId="2150" builtinId="9" hidden="1"/>
    <cellStyle name="Followed Hyperlink" xfId="2152" builtinId="9" hidden="1"/>
    <cellStyle name="Followed Hyperlink" xfId="2154" builtinId="9" hidden="1"/>
    <cellStyle name="Followed Hyperlink" xfId="2156" builtinId="9" hidden="1"/>
    <cellStyle name="Followed Hyperlink" xfId="2158" builtinId="9" hidden="1"/>
    <cellStyle name="Followed Hyperlink" xfId="2160" builtinId="9" hidden="1"/>
    <cellStyle name="Followed Hyperlink" xfId="2162" builtinId="9" hidden="1"/>
    <cellStyle name="Followed Hyperlink" xfId="2164" builtinId="9" hidden="1"/>
    <cellStyle name="Followed Hyperlink" xfId="2166" builtinId="9" hidden="1"/>
    <cellStyle name="Followed Hyperlink" xfId="2168" builtinId="9" hidden="1"/>
    <cellStyle name="Followed Hyperlink" xfId="2170" builtinId="9" hidden="1"/>
    <cellStyle name="Followed Hyperlink" xfId="2172" builtinId="9" hidden="1"/>
    <cellStyle name="Followed Hyperlink" xfId="2174" builtinId="9" hidden="1"/>
    <cellStyle name="Followed Hyperlink" xfId="2176" builtinId="9" hidden="1"/>
    <cellStyle name="Followed Hyperlink" xfId="2178" builtinId="9" hidden="1"/>
    <cellStyle name="Followed Hyperlink" xfId="2180" builtinId="9" hidden="1"/>
    <cellStyle name="Followed Hyperlink" xfId="2182" builtinId="9" hidden="1"/>
    <cellStyle name="Followed Hyperlink" xfId="2184" builtinId="9" hidden="1"/>
    <cellStyle name="Followed Hyperlink" xfId="2186" builtinId="9" hidden="1"/>
    <cellStyle name="Followed Hyperlink" xfId="2188" builtinId="9" hidden="1"/>
    <cellStyle name="Followed Hyperlink" xfId="2190" builtinId="9" hidden="1"/>
    <cellStyle name="Followed Hyperlink" xfId="2192" builtinId="9" hidden="1"/>
    <cellStyle name="Followed Hyperlink" xfId="2194" builtinId="9" hidden="1"/>
    <cellStyle name="Followed Hyperlink" xfId="2196" builtinId="9" hidden="1"/>
    <cellStyle name="Followed Hyperlink" xfId="2198" builtinId="9" hidden="1"/>
    <cellStyle name="Followed Hyperlink" xfId="2200" builtinId="9" hidden="1"/>
    <cellStyle name="Followed Hyperlink" xfId="2202" builtinId="9" hidden="1"/>
    <cellStyle name="Followed Hyperlink" xfId="2204" builtinId="9" hidden="1"/>
    <cellStyle name="Followed Hyperlink" xfId="2206" builtinId="9" hidden="1"/>
    <cellStyle name="Followed Hyperlink" xfId="2208" builtinId="9" hidden="1"/>
    <cellStyle name="Followed Hyperlink" xfId="2210" builtinId="9" hidden="1"/>
    <cellStyle name="Followed Hyperlink" xfId="2212" builtinId="9" hidden="1"/>
    <cellStyle name="Followed Hyperlink" xfId="2214" builtinId="9" hidden="1"/>
    <cellStyle name="Followed Hyperlink" xfId="2216" builtinId="9" hidden="1"/>
    <cellStyle name="Followed Hyperlink" xfId="2218" builtinId="9" hidden="1"/>
    <cellStyle name="Followed Hyperlink" xfId="2220" builtinId="9" hidden="1"/>
    <cellStyle name="Followed Hyperlink" xfId="2222" builtinId="9" hidden="1"/>
    <cellStyle name="Followed Hyperlink" xfId="2224" builtinId="9" hidden="1"/>
    <cellStyle name="Followed Hyperlink" xfId="2226" builtinId="9" hidden="1"/>
    <cellStyle name="Followed Hyperlink" xfId="2228" builtinId="9" hidden="1"/>
    <cellStyle name="Followed Hyperlink" xfId="2230" builtinId="9" hidden="1"/>
    <cellStyle name="Followed Hyperlink" xfId="2232" builtinId="9" hidden="1"/>
    <cellStyle name="Followed Hyperlink" xfId="2234" builtinId="9" hidden="1"/>
    <cellStyle name="Followed Hyperlink" xfId="2236" builtinId="9" hidden="1"/>
    <cellStyle name="Followed Hyperlink" xfId="2238" builtinId="9" hidden="1"/>
    <cellStyle name="Followed Hyperlink" xfId="2240" builtinId="9" hidden="1"/>
    <cellStyle name="Followed Hyperlink" xfId="2242" builtinId="9" hidden="1"/>
    <cellStyle name="Followed Hyperlink" xfId="2244" builtinId="9" hidden="1"/>
    <cellStyle name="Followed Hyperlink" xfId="2246" builtinId="9" hidden="1"/>
    <cellStyle name="Followed Hyperlink" xfId="2248" builtinId="9" hidden="1"/>
    <cellStyle name="Followed Hyperlink" xfId="2250" builtinId="9" hidden="1"/>
    <cellStyle name="Followed Hyperlink" xfId="2252" builtinId="9" hidden="1"/>
    <cellStyle name="Followed Hyperlink" xfId="2254" builtinId="9" hidden="1"/>
    <cellStyle name="Followed Hyperlink" xfId="2256" builtinId="9" hidden="1"/>
    <cellStyle name="Followed Hyperlink" xfId="2258" builtinId="9" hidden="1"/>
    <cellStyle name="Followed Hyperlink" xfId="2260" builtinId="9" hidden="1"/>
    <cellStyle name="Followed Hyperlink" xfId="2262" builtinId="9" hidden="1"/>
    <cellStyle name="Followed Hyperlink" xfId="2264" builtinId="9" hidden="1"/>
    <cellStyle name="Followed Hyperlink" xfId="2266" builtinId="9" hidden="1"/>
    <cellStyle name="Followed Hyperlink" xfId="2268" builtinId="9" hidden="1"/>
    <cellStyle name="Followed Hyperlink" xfId="2270" builtinId="9" hidden="1"/>
    <cellStyle name="Followed Hyperlink" xfId="2272" builtinId="9" hidden="1"/>
    <cellStyle name="Followed Hyperlink" xfId="2274" builtinId="9" hidden="1"/>
    <cellStyle name="Followed Hyperlink" xfId="2276" builtinId="9" hidden="1"/>
    <cellStyle name="Followed Hyperlink" xfId="2278" builtinId="9" hidden="1"/>
    <cellStyle name="Followed Hyperlink" xfId="2280" builtinId="9" hidden="1"/>
    <cellStyle name="Followed Hyperlink" xfId="2282" builtinId="9" hidden="1"/>
    <cellStyle name="Followed Hyperlink" xfId="2284" builtinId="9" hidden="1"/>
    <cellStyle name="Followed Hyperlink" xfId="2286" builtinId="9" hidden="1"/>
    <cellStyle name="Followed Hyperlink" xfId="2288" builtinId="9" hidden="1"/>
    <cellStyle name="Followed Hyperlink" xfId="2290" builtinId="9" hidden="1"/>
    <cellStyle name="Followed Hyperlink" xfId="2292" builtinId="9" hidden="1"/>
    <cellStyle name="Followed Hyperlink" xfId="2294" builtinId="9" hidden="1"/>
    <cellStyle name="Followed Hyperlink" xfId="2296" builtinId="9" hidden="1"/>
    <cellStyle name="Followed Hyperlink" xfId="2298" builtinId="9" hidden="1"/>
    <cellStyle name="Followed Hyperlink" xfId="2300" builtinId="9" hidden="1"/>
    <cellStyle name="Followed Hyperlink" xfId="2302" builtinId="9" hidden="1"/>
    <cellStyle name="Followed Hyperlink" xfId="2304" builtinId="9" hidden="1"/>
    <cellStyle name="Followed Hyperlink" xfId="2306" builtinId="9" hidden="1"/>
    <cellStyle name="Followed Hyperlink" xfId="2308" builtinId="9" hidden="1"/>
    <cellStyle name="Followed Hyperlink" xfId="2310" builtinId="9" hidden="1"/>
    <cellStyle name="Followed Hyperlink" xfId="2312" builtinId="9" hidden="1"/>
    <cellStyle name="Followed Hyperlink" xfId="2314" builtinId="9" hidden="1"/>
    <cellStyle name="Followed Hyperlink" xfId="2316" builtinId="9" hidden="1"/>
    <cellStyle name="Followed Hyperlink" xfId="2318" builtinId="9" hidden="1"/>
    <cellStyle name="Followed Hyperlink" xfId="2320" builtinId="9" hidden="1"/>
    <cellStyle name="Followed Hyperlink" xfId="2322" builtinId="9" hidden="1"/>
    <cellStyle name="Followed Hyperlink" xfId="2324" builtinId="9" hidden="1"/>
    <cellStyle name="Followed Hyperlink" xfId="2326" builtinId="9" hidden="1"/>
    <cellStyle name="Followed Hyperlink" xfId="2328" builtinId="9" hidden="1"/>
    <cellStyle name="Followed Hyperlink" xfId="2330" builtinId="9" hidden="1"/>
    <cellStyle name="Followed Hyperlink" xfId="2332" builtinId="9" hidden="1"/>
    <cellStyle name="Followed Hyperlink" xfId="2334" builtinId="9" hidden="1"/>
    <cellStyle name="Followed Hyperlink" xfId="2336" builtinId="9" hidden="1"/>
    <cellStyle name="Followed Hyperlink" xfId="2338" builtinId="9" hidden="1"/>
    <cellStyle name="Followed Hyperlink" xfId="2340" builtinId="9" hidden="1"/>
    <cellStyle name="Followed Hyperlink" xfId="2342" builtinId="9" hidden="1"/>
    <cellStyle name="Followed Hyperlink" xfId="2344" builtinId="9" hidden="1"/>
    <cellStyle name="Followed Hyperlink" xfId="2346" builtinId="9" hidden="1"/>
    <cellStyle name="Followed Hyperlink" xfId="2348" builtinId="9" hidden="1"/>
    <cellStyle name="Followed Hyperlink" xfId="2350" builtinId="9" hidden="1"/>
    <cellStyle name="Followed Hyperlink" xfId="2352" builtinId="9" hidden="1"/>
    <cellStyle name="Followed Hyperlink" xfId="2354" builtinId="9" hidden="1"/>
    <cellStyle name="Followed Hyperlink" xfId="2356" builtinId="9" hidden="1"/>
    <cellStyle name="Followed Hyperlink" xfId="2358" builtinId="9" hidden="1"/>
    <cellStyle name="Followed Hyperlink" xfId="2360" builtinId="9" hidden="1"/>
    <cellStyle name="Followed Hyperlink" xfId="2362" builtinId="9" hidden="1"/>
    <cellStyle name="Followed Hyperlink" xfId="2364" builtinId="9" hidden="1"/>
    <cellStyle name="Followed Hyperlink" xfId="2366" builtinId="9" hidden="1"/>
    <cellStyle name="Followed Hyperlink" xfId="2368" builtinId="9" hidden="1"/>
    <cellStyle name="Followed Hyperlink" xfId="2370" builtinId="9" hidden="1"/>
    <cellStyle name="Followed Hyperlink" xfId="2372" builtinId="9" hidden="1"/>
    <cellStyle name="Followed Hyperlink" xfId="2374" builtinId="9" hidden="1"/>
    <cellStyle name="Followed Hyperlink" xfId="2376" builtinId="9" hidden="1"/>
    <cellStyle name="Followed Hyperlink" xfId="2378" builtinId="9" hidden="1"/>
    <cellStyle name="Followed Hyperlink" xfId="2380" builtinId="9" hidden="1"/>
    <cellStyle name="Followed Hyperlink" xfId="2382" builtinId="9" hidden="1"/>
    <cellStyle name="Followed Hyperlink" xfId="2384" builtinId="9" hidden="1"/>
    <cellStyle name="Followed Hyperlink" xfId="2386" builtinId="9" hidden="1"/>
    <cellStyle name="Followed Hyperlink" xfId="2388" builtinId="9" hidden="1"/>
    <cellStyle name="Followed Hyperlink" xfId="2390" builtinId="9" hidden="1"/>
    <cellStyle name="Followed Hyperlink" xfId="2392" builtinId="9" hidden="1"/>
    <cellStyle name="Followed Hyperlink" xfId="2394" builtinId="9" hidden="1"/>
    <cellStyle name="Followed Hyperlink" xfId="2396" builtinId="9" hidden="1"/>
    <cellStyle name="Followed Hyperlink" xfId="2398" builtinId="9" hidden="1"/>
    <cellStyle name="Followed Hyperlink" xfId="2400" builtinId="9" hidden="1"/>
    <cellStyle name="Followed Hyperlink" xfId="2402" builtinId="9" hidden="1"/>
    <cellStyle name="Followed Hyperlink" xfId="2404" builtinId="9" hidden="1"/>
    <cellStyle name="Followed Hyperlink" xfId="2406" builtinId="9" hidden="1"/>
    <cellStyle name="Followed Hyperlink" xfId="2408" builtinId="9" hidden="1"/>
    <cellStyle name="Followed Hyperlink" xfId="2410" builtinId="9" hidden="1"/>
    <cellStyle name="Followed Hyperlink" xfId="2412" builtinId="9" hidden="1"/>
    <cellStyle name="Followed Hyperlink" xfId="2414" builtinId="9" hidden="1"/>
    <cellStyle name="Followed Hyperlink" xfId="2416" builtinId="9" hidden="1"/>
    <cellStyle name="Followed Hyperlink" xfId="2418" builtinId="9" hidden="1"/>
    <cellStyle name="Followed Hyperlink" xfId="2420" builtinId="9" hidden="1"/>
    <cellStyle name="Followed Hyperlink" xfId="2422" builtinId="9" hidden="1"/>
    <cellStyle name="Followed Hyperlink" xfId="2424" builtinId="9" hidden="1"/>
    <cellStyle name="Followed Hyperlink" xfId="2426" builtinId="9" hidden="1"/>
    <cellStyle name="Followed Hyperlink" xfId="2428" builtinId="9" hidden="1"/>
    <cellStyle name="Followed Hyperlink" xfId="2430" builtinId="9" hidden="1"/>
    <cellStyle name="Followed Hyperlink" xfId="2432" builtinId="9" hidden="1"/>
    <cellStyle name="Followed Hyperlink" xfId="2434" builtinId="9" hidden="1"/>
    <cellStyle name="Followed Hyperlink" xfId="2436" builtinId="9" hidden="1"/>
    <cellStyle name="Followed Hyperlink" xfId="2438" builtinId="9" hidden="1"/>
    <cellStyle name="Followed Hyperlink" xfId="2440" builtinId="9" hidden="1"/>
    <cellStyle name="Followed Hyperlink" xfId="2442" builtinId="9" hidden="1"/>
    <cellStyle name="Followed Hyperlink" xfId="2444" builtinId="9" hidden="1"/>
    <cellStyle name="Followed Hyperlink" xfId="2446" builtinId="9" hidden="1"/>
    <cellStyle name="Followed Hyperlink" xfId="2448" builtinId="9" hidden="1"/>
    <cellStyle name="Followed Hyperlink" xfId="2450" builtinId="9" hidden="1"/>
    <cellStyle name="Followed Hyperlink" xfId="2452" builtinId="9" hidden="1"/>
    <cellStyle name="Followed Hyperlink" xfId="2454" builtinId="9" hidden="1"/>
    <cellStyle name="Followed Hyperlink" xfId="2456" builtinId="9" hidden="1"/>
    <cellStyle name="Followed Hyperlink" xfId="2458" builtinId="9" hidden="1"/>
    <cellStyle name="Followed Hyperlink" xfId="2460" builtinId="9" hidden="1"/>
    <cellStyle name="Followed Hyperlink" xfId="2462" builtinId="9" hidden="1"/>
    <cellStyle name="Followed Hyperlink" xfId="2464" builtinId="9" hidden="1"/>
    <cellStyle name="Followed Hyperlink" xfId="2466" builtinId="9" hidden="1"/>
    <cellStyle name="Followed Hyperlink" xfId="2468" builtinId="9" hidden="1"/>
    <cellStyle name="Followed Hyperlink" xfId="2470" builtinId="9" hidden="1"/>
    <cellStyle name="Followed Hyperlink" xfId="2472" builtinId="9" hidden="1"/>
    <cellStyle name="Followed Hyperlink" xfId="2474" builtinId="9" hidden="1"/>
    <cellStyle name="Followed Hyperlink" xfId="2476" builtinId="9" hidden="1"/>
    <cellStyle name="Followed Hyperlink" xfId="2478" builtinId="9" hidden="1"/>
    <cellStyle name="Followed Hyperlink" xfId="2480" builtinId="9" hidden="1"/>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2109" builtinId="8" hidden="1"/>
    <cellStyle name="Hyperlink" xfId="2111" builtinId="8" hidden="1"/>
    <cellStyle name="Hyperlink" xfId="2113" builtinId="8" hidden="1"/>
    <cellStyle name="Hyperlink" xfId="2115" builtinId="8" hidden="1"/>
    <cellStyle name="Hyperlink" xfId="2117" builtinId="8" hidden="1"/>
    <cellStyle name="Hyperlink" xfId="2119" builtinId="8" hidden="1"/>
    <cellStyle name="Hyperlink" xfId="2121" builtinId="8" hidden="1"/>
    <cellStyle name="Hyperlink" xfId="2123" builtinId="8" hidden="1"/>
    <cellStyle name="Hyperlink" xfId="2125" builtinId="8" hidden="1"/>
    <cellStyle name="Hyperlink" xfId="2127" builtinId="8" hidden="1"/>
    <cellStyle name="Hyperlink" xfId="2129" builtinId="8" hidden="1"/>
    <cellStyle name="Hyperlink" xfId="2131" builtinId="8" hidden="1"/>
    <cellStyle name="Hyperlink" xfId="2133" builtinId="8" hidden="1"/>
    <cellStyle name="Hyperlink" xfId="2135" builtinId="8" hidden="1"/>
    <cellStyle name="Hyperlink" xfId="2137" builtinId="8" hidden="1"/>
    <cellStyle name="Hyperlink" xfId="2139" builtinId="8" hidden="1"/>
    <cellStyle name="Hyperlink" xfId="2141" builtinId="8" hidden="1"/>
    <cellStyle name="Hyperlink" xfId="2143" builtinId="8" hidden="1"/>
    <cellStyle name="Hyperlink" xfId="2145" builtinId="8" hidden="1"/>
    <cellStyle name="Hyperlink" xfId="2147" builtinId="8" hidden="1"/>
    <cellStyle name="Hyperlink" xfId="2149" builtinId="8" hidden="1"/>
    <cellStyle name="Hyperlink" xfId="2151" builtinId="8" hidden="1"/>
    <cellStyle name="Hyperlink" xfId="2153" builtinId="8" hidden="1"/>
    <cellStyle name="Hyperlink" xfId="2155" builtinId="8" hidden="1"/>
    <cellStyle name="Hyperlink" xfId="2157" builtinId="8" hidden="1"/>
    <cellStyle name="Hyperlink" xfId="2159" builtinId="8" hidden="1"/>
    <cellStyle name="Hyperlink" xfId="2161" builtinId="8" hidden="1"/>
    <cellStyle name="Hyperlink" xfId="2163" builtinId="8" hidden="1"/>
    <cellStyle name="Hyperlink" xfId="2165" builtinId="8" hidden="1"/>
    <cellStyle name="Hyperlink" xfId="2167" builtinId="8" hidden="1"/>
    <cellStyle name="Hyperlink" xfId="2169" builtinId="8" hidden="1"/>
    <cellStyle name="Hyperlink" xfId="2171" builtinId="8" hidden="1"/>
    <cellStyle name="Hyperlink" xfId="2173" builtinId="8" hidden="1"/>
    <cellStyle name="Hyperlink" xfId="2175" builtinId="8" hidden="1"/>
    <cellStyle name="Hyperlink" xfId="2177" builtinId="8" hidden="1"/>
    <cellStyle name="Hyperlink" xfId="2179" builtinId="8" hidden="1"/>
    <cellStyle name="Hyperlink" xfId="2181" builtinId="8" hidden="1"/>
    <cellStyle name="Hyperlink" xfId="2183" builtinId="8" hidden="1"/>
    <cellStyle name="Hyperlink" xfId="2185" builtinId="8" hidden="1"/>
    <cellStyle name="Hyperlink" xfId="2187" builtinId="8" hidden="1"/>
    <cellStyle name="Hyperlink" xfId="2189" builtinId="8" hidden="1"/>
    <cellStyle name="Hyperlink" xfId="2191" builtinId="8" hidden="1"/>
    <cellStyle name="Hyperlink" xfId="2193" builtinId="8" hidden="1"/>
    <cellStyle name="Hyperlink" xfId="2195" builtinId="8" hidden="1"/>
    <cellStyle name="Hyperlink" xfId="2197" builtinId="8" hidden="1"/>
    <cellStyle name="Hyperlink" xfId="2199" builtinId="8" hidden="1"/>
    <cellStyle name="Hyperlink" xfId="2201" builtinId="8" hidden="1"/>
    <cellStyle name="Hyperlink" xfId="2203" builtinId="8" hidden="1"/>
    <cellStyle name="Hyperlink" xfId="2205" builtinId="8" hidden="1"/>
    <cellStyle name="Hyperlink" xfId="2207" builtinId="8" hidden="1"/>
    <cellStyle name="Hyperlink" xfId="2209" builtinId="8" hidden="1"/>
    <cellStyle name="Hyperlink" xfId="2211" builtinId="8" hidden="1"/>
    <cellStyle name="Hyperlink" xfId="2213" builtinId="8" hidden="1"/>
    <cellStyle name="Hyperlink" xfId="2215" builtinId="8" hidden="1"/>
    <cellStyle name="Hyperlink" xfId="2217" builtinId="8" hidden="1"/>
    <cellStyle name="Hyperlink" xfId="2219" builtinId="8" hidden="1"/>
    <cellStyle name="Hyperlink" xfId="2221" builtinId="8" hidden="1"/>
    <cellStyle name="Hyperlink" xfId="2223" builtinId="8" hidden="1"/>
    <cellStyle name="Hyperlink" xfId="2225" builtinId="8" hidden="1"/>
    <cellStyle name="Hyperlink" xfId="2227" builtinId="8" hidden="1"/>
    <cellStyle name="Hyperlink" xfId="2229" builtinId="8" hidden="1"/>
    <cellStyle name="Hyperlink" xfId="2231" builtinId="8" hidden="1"/>
    <cellStyle name="Hyperlink" xfId="2233" builtinId="8" hidden="1"/>
    <cellStyle name="Hyperlink" xfId="2235" builtinId="8" hidden="1"/>
    <cellStyle name="Hyperlink" xfId="2237" builtinId="8" hidden="1"/>
    <cellStyle name="Hyperlink" xfId="2239" builtinId="8" hidden="1"/>
    <cellStyle name="Hyperlink" xfId="2241" builtinId="8" hidden="1"/>
    <cellStyle name="Hyperlink" xfId="2243" builtinId="8" hidden="1"/>
    <cellStyle name="Hyperlink" xfId="2245" builtinId="8" hidden="1"/>
    <cellStyle name="Hyperlink" xfId="2247" builtinId="8" hidden="1"/>
    <cellStyle name="Hyperlink" xfId="2249" builtinId="8" hidden="1"/>
    <cellStyle name="Hyperlink" xfId="2251" builtinId="8" hidden="1"/>
    <cellStyle name="Hyperlink" xfId="2253" builtinId="8" hidden="1"/>
    <cellStyle name="Hyperlink" xfId="2255" builtinId="8" hidden="1"/>
    <cellStyle name="Hyperlink" xfId="2257" builtinId="8" hidden="1"/>
    <cellStyle name="Hyperlink" xfId="2259" builtinId="8" hidden="1"/>
    <cellStyle name="Hyperlink" xfId="2261" builtinId="8" hidden="1"/>
    <cellStyle name="Hyperlink" xfId="2263" builtinId="8" hidden="1"/>
    <cellStyle name="Hyperlink" xfId="2265" builtinId="8" hidden="1"/>
    <cellStyle name="Hyperlink" xfId="2267" builtinId="8" hidden="1"/>
    <cellStyle name="Hyperlink" xfId="2269" builtinId="8" hidden="1"/>
    <cellStyle name="Hyperlink" xfId="2271" builtinId="8" hidden="1"/>
    <cellStyle name="Hyperlink" xfId="2273" builtinId="8" hidden="1"/>
    <cellStyle name="Hyperlink" xfId="2275" builtinId="8" hidden="1"/>
    <cellStyle name="Hyperlink" xfId="2277" builtinId="8" hidden="1"/>
    <cellStyle name="Hyperlink" xfId="2279" builtinId="8" hidden="1"/>
    <cellStyle name="Hyperlink" xfId="2281" builtinId="8" hidden="1"/>
    <cellStyle name="Hyperlink" xfId="2283" builtinId="8" hidden="1"/>
    <cellStyle name="Hyperlink" xfId="2285" builtinId="8" hidden="1"/>
    <cellStyle name="Hyperlink" xfId="2287" builtinId="8" hidden="1"/>
    <cellStyle name="Hyperlink" xfId="2289" builtinId="8" hidden="1"/>
    <cellStyle name="Hyperlink" xfId="2291" builtinId="8" hidden="1"/>
    <cellStyle name="Hyperlink" xfId="2293" builtinId="8" hidden="1"/>
    <cellStyle name="Hyperlink" xfId="2295" builtinId="8" hidden="1"/>
    <cellStyle name="Hyperlink" xfId="2297" builtinId="8" hidden="1"/>
    <cellStyle name="Hyperlink" xfId="2299" builtinId="8" hidden="1"/>
    <cellStyle name="Hyperlink" xfId="2301" builtinId="8" hidden="1"/>
    <cellStyle name="Hyperlink" xfId="2303" builtinId="8" hidden="1"/>
    <cellStyle name="Hyperlink" xfId="2305" builtinId="8" hidden="1"/>
    <cellStyle name="Hyperlink" xfId="2307" builtinId="8" hidden="1"/>
    <cellStyle name="Hyperlink" xfId="2309" builtinId="8" hidden="1"/>
    <cellStyle name="Hyperlink" xfId="2311" builtinId="8" hidden="1"/>
    <cellStyle name="Hyperlink" xfId="2313" builtinId="8" hidden="1"/>
    <cellStyle name="Hyperlink" xfId="2315" builtinId="8" hidden="1"/>
    <cellStyle name="Hyperlink" xfId="2317" builtinId="8" hidden="1"/>
    <cellStyle name="Hyperlink" xfId="2319" builtinId="8" hidden="1"/>
    <cellStyle name="Hyperlink" xfId="2321" builtinId="8" hidden="1"/>
    <cellStyle name="Hyperlink" xfId="2323" builtinId="8" hidden="1"/>
    <cellStyle name="Hyperlink" xfId="2325" builtinId="8" hidden="1"/>
    <cellStyle name="Hyperlink" xfId="2327" builtinId="8" hidden="1"/>
    <cellStyle name="Hyperlink" xfId="2329" builtinId="8" hidden="1"/>
    <cellStyle name="Hyperlink" xfId="2331" builtinId="8" hidden="1"/>
    <cellStyle name="Hyperlink" xfId="2333" builtinId="8" hidden="1"/>
    <cellStyle name="Hyperlink" xfId="2335" builtinId="8" hidden="1"/>
    <cellStyle name="Hyperlink" xfId="2337" builtinId="8" hidden="1"/>
    <cellStyle name="Hyperlink" xfId="2339" builtinId="8" hidden="1"/>
    <cellStyle name="Hyperlink" xfId="2341" builtinId="8" hidden="1"/>
    <cellStyle name="Hyperlink" xfId="2343" builtinId="8" hidden="1"/>
    <cellStyle name="Hyperlink" xfId="2345" builtinId="8" hidden="1"/>
    <cellStyle name="Hyperlink" xfId="2347" builtinId="8" hidden="1"/>
    <cellStyle name="Hyperlink" xfId="2349" builtinId="8" hidden="1"/>
    <cellStyle name="Hyperlink" xfId="2351" builtinId="8" hidden="1"/>
    <cellStyle name="Hyperlink" xfId="2353" builtinId="8" hidden="1"/>
    <cellStyle name="Hyperlink" xfId="2355" builtinId="8" hidden="1"/>
    <cellStyle name="Hyperlink" xfId="2357" builtinId="8" hidden="1"/>
    <cellStyle name="Hyperlink" xfId="2359" builtinId="8" hidden="1"/>
    <cellStyle name="Hyperlink" xfId="2361" builtinId="8" hidden="1"/>
    <cellStyle name="Hyperlink" xfId="2363" builtinId="8" hidden="1"/>
    <cellStyle name="Hyperlink" xfId="2365" builtinId="8" hidden="1"/>
    <cellStyle name="Hyperlink" xfId="2367" builtinId="8" hidden="1"/>
    <cellStyle name="Hyperlink" xfId="2369" builtinId="8" hidden="1"/>
    <cellStyle name="Hyperlink" xfId="2371" builtinId="8" hidden="1"/>
    <cellStyle name="Hyperlink" xfId="2373" builtinId="8" hidden="1"/>
    <cellStyle name="Hyperlink" xfId="2375" builtinId="8" hidden="1"/>
    <cellStyle name="Hyperlink" xfId="2377" builtinId="8" hidden="1"/>
    <cellStyle name="Hyperlink" xfId="2379" builtinId="8" hidden="1"/>
    <cellStyle name="Hyperlink" xfId="2381" builtinId="8" hidden="1"/>
    <cellStyle name="Hyperlink" xfId="2383" builtinId="8" hidden="1"/>
    <cellStyle name="Hyperlink" xfId="2385" builtinId="8" hidden="1"/>
    <cellStyle name="Hyperlink" xfId="2387" builtinId="8" hidden="1"/>
    <cellStyle name="Hyperlink" xfId="2389" builtinId="8" hidden="1"/>
    <cellStyle name="Hyperlink" xfId="2391" builtinId="8" hidden="1"/>
    <cellStyle name="Hyperlink" xfId="2393" builtinId="8" hidden="1"/>
    <cellStyle name="Hyperlink" xfId="2395" builtinId="8" hidden="1"/>
    <cellStyle name="Hyperlink" xfId="2397" builtinId="8" hidden="1"/>
    <cellStyle name="Hyperlink" xfId="2399" builtinId="8" hidden="1"/>
    <cellStyle name="Hyperlink" xfId="2401" builtinId="8" hidden="1"/>
    <cellStyle name="Hyperlink" xfId="2403" builtinId="8" hidden="1"/>
    <cellStyle name="Hyperlink" xfId="2405" builtinId="8" hidden="1"/>
    <cellStyle name="Hyperlink" xfId="2407" builtinId="8" hidden="1"/>
    <cellStyle name="Hyperlink" xfId="2409" builtinId="8" hidden="1"/>
    <cellStyle name="Hyperlink" xfId="2411" builtinId="8" hidden="1"/>
    <cellStyle name="Hyperlink" xfId="2413" builtinId="8" hidden="1"/>
    <cellStyle name="Hyperlink" xfId="2415" builtinId="8" hidden="1"/>
    <cellStyle name="Hyperlink" xfId="2417" builtinId="8" hidden="1"/>
    <cellStyle name="Hyperlink" xfId="2419" builtinId="8" hidden="1"/>
    <cellStyle name="Hyperlink" xfId="2421" builtinId="8" hidden="1"/>
    <cellStyle name="Hyperlink" xfId="2423" builtinId="8" hidden="1"/>
    <cellStyle name="Hyperlink" xfId="2425" builtinId="8" hidden="1"/>
    <cellStyle name="Hyperlink" xfId="2427" builtinId="8" hidden="1"/>
    <cellStyle name="Hyperlink" xfId="2429" builtinId="8" hidden="1"/>
    <cellStyle name="Hyperlink" xfId="2431" builtinId="8" hidden="1"/>
    <cellStyle name="Hyperlink" xfId="2433" builtinId="8" hidden="1"/>
    <cellStyle name="Hyperlink" xfId="2435" builtinId="8" hidden="1"/>
    <cellStyle name="Hyperlink" xfId="2437" builtinId="8" hidden="1"/>
    <cellStyle name="Hyperlink" xfId="2439" builtinId="8" hidden="1"/>
    <cellStyle name="Hyperlink" xfId="2441" builtinId="8" hidden="1"/>
    <cellStyle name="Hyperlink" xfId="2443" builtinId="8" hidden="1"/>
    <cellStyle name="Hyperlink" xfId="2445" builtinId="8" hidden="1"/>
    <cellStyle name="Hyperlink" xfId="2447" builtinId="8" hidden="1"/>
    <cellStyle name="Hyperlink" xfId="2449" builtinId="8" hidden="1"/>
    <cellStyle name="Hyperlink" xfId="2451" builtinId="8" hidden="1"/>
    <cellStyle name="Hyperlink" xfId="2453" builtinId="8" hidden="1"/>
    <cellStyle name="Hyperlink" xfId="2455" builtinId="8" hidden="1"/>
    <cellStyle name="Hyperlink" xfId="2457" builtinId="8" hidden="1"/>
    <cellStyle name="Hyperlink" xfId="2459" builtinId="8" hidden="1"/>
    <cellStyle name="Hyperlink" xfId="2461" builtinId="8" hidden="1"/>
    <cellStyle name="Hyperlink" xfId="2463" builtinId="8" hidden="1"/>
    <cellStyle name="Hyperlink" xfId="2465" builtinId="8" hidden="1"/>
    <cellStyle name="Hyperlink" xfId="2467" builtinId="8" hidden="1"/>
    <cellStyle name="Hyperlink" xfId="2469" builtinId="8" hidden="1"/>
    <cellStyle name="Hyperlink" xfId="2471" builtinId="8" hidden="1"/>
    <cellStyle name="Hyperlink" xfId="2473" builtinId="8" hidden="1"/>
    <cellStyle name="Hyperlink" xfId="2475" builtinId="8" hidden="1"/>
    <cellStyle name="Hyperlink" xfId="2477" builtinId="8" hidden="1"/>
    <cellStyle name="Hyperlink" xfId="2479" builtinId="8"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Normal" xfId="0" builtinId="0"/>
    <cellStyle name="Normal 2" xfId="2893"/>
    <cellStyle name="Percent" xfId="2" builtinId="5"/>
    <cellStyle name="Right Percentage" xfId="2894"/>
  </cellStyles>
  <dxfs count="0"/>
  <tableStyles count="0" defaultTableStyle="TableStyleMedium2" defaultPivotStyle="PivotStyleLight16"/>
  <colors>
    <mruColors>
      <color rgb="FFFFFF99"/>
      <color rgb="FFCCC700"/>
      <color rgb="FFF4EE00"/>
      <color rgb="FFCCFFCC"/>
      <color rgb="FFE8FED2"/>
      <color rgb="FFEB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40" b="0" i="0" u="none" strike="noStrike" kern="1200" baseline="0">
                <a:solidFill>
                  <a:srgbClr val="000000"/>
                </a:solidFill>
                <a:latin typeface="Arial"/>
                <a:ea typeface="Arial"/>
                <a:cs typeface="Arial"/>
              </a:defRPr>
            </a:pPr>
            <a:r>
              <a:rPr lang="en-SG" b="1"/>
              <a:t>Comparison for actual, budget and prior year financial</a:t>
            </a:r>
            <a:r>
              <a:rPr lang="en-SG" b="1" baseline="0"/>
              <a:t> performance</a:t>
            </a:r>
            <a:endParaRPr lang="en-SG" b="1"/>
          </a:p>
        </c:rich>
      </c:tx>
      <c:layout>
        <c:manualLayout>
          <c:xMode val="edge"/>
          <c:yMode val="edge"/>
          <c:x val="1.8911543341850509E-4"/>
          <c:y val="7.7922759655043123E-3"/>
        </c:manualLayout>
      </c:layout>
      <c:overlay val="0"/>
      <c:spPr>
        <a:noFill/>
        <a:ln>
          <a:noFill/>
        </a:ln>
        <a:effectLst/>
      </c:spPr>
    </c:title>
    <c:autoTitleDeleted val="0"/>
    <c:plotArea>
      <c:layout>
        <c:manualLayout>
          <c:layoutTarget val="inner"/>
          <c:xMode val="edge"/>
          <c:yMode val="edge"/>
          <c:x val="0.12307697444117859"/>
          <c:y val="7.4666423384376762E-2"/>
          <c:w val="0.81977908705467761"/>
          <c:h val="0.59435121139816638"/>
        </c:manualLayout>
      </c:layout>
      <c:barChart>
        <c:barDir val="col"/>
        <c:grouping val="clustered"/>
        <c:varyColors val="0"/>
        <c:ser>
          <c:idx val="0"/>
          <c:order val="0"/>
          <c:tx>
            <c:strRef>
              <c:f>'Actual vs budget (SOCI)'!$V$10:$V$11</c:f>
              <c:strCache>
                <c:ptCount val="1"/>
                <c:pt idx="0">
                  <c:v>Actual</c:v>
                </c:pt>
              </c:strCache>
            </c:strRef>
          </c:tx>
          <c:spPr>
            <a:solidFill>
              <a:schemeClr val="accent1"/>
            </a:solidFill>
            <a:ln>
              <a:noFill/>
            </a:ln>
            <a:effectLst/>
          </c:spPr>
          <c:invertIfNegative val="0"/>
          <c:cat>
            <c:strRef>
              <c:f>'Actual vs budget (SOCI)'!$U$12:$U$27</c:f>
              <c:strCache>
                <c:ptCount val="16"/>
                <c:pt idx="0">
                  <c:v>Rev - Q1</c:v>
                </c:pt>
                <c:pt idx="1">
                  <c:v>Rev - Q2</c:v>
                </c:pt>
                <c:pt idx="2">
                  <c:v>Rev - Q3</c:v>
                </c:pt>
                <c:pt idx="3">
                  <c:v>Rev - Q4</c:v>
                </c:pt>
                <c:pt idx="4">
                  <c:v>COGS - Q1</c:v>
                </c:pt>
                <c:pt idx="5">
                  <c:v>COGS - Q2</c:v>
                </c:pt>
                <c:pt idx="6">
                  <c:v>COGS - Q3</c:v>
                </c:pt>
                <c:pt idx="7">
                  <c:v>COGS - Q4</c:v>
                </c:pt>
                <c:pt idx="8">
                  <c:v>Other income - Q1</c:v>
                </c:pt>
                <c:pt idx="9">
                  <c:v>Other income - Q2</c:v>
                </c:pt>
                <c:pt idx="10">
                  <c:v>Other income - Q3</c:v>
                </c:pt>
                <c:pt idx="11">
                  <c:v>Other income - Q4</c:v>
                </c:pt>
                <c:pt idx="12">
                  <c:v>Admin costs - Q1</c:v>
                </c:pt>
                <c:pt idx="13">
                  <c:v>Admin costs - Q2</c:v>
                </c:pt>
                <c:pt idx="14">
                  <c:v>Admin costs - Q3</c:v>
                </c:pt>
                <c:pt idx="15">
                  <c:v>Admin costs - Q4</c:v>
                </c:pt>
              </c:strCache>
            </c:strRef>
          </c:cat>
          <c:val>
            <c:numRef>
              <c:f>'Actual vs budget (SOCI)'!$V$12:$V$27</c:f>
              <c:numCache>
                <c:formatCode>"$"#,##0_);[Red]\("$"#,##0\)</c:formatCode>
                <c:ptCount val="16"/>
                <c:pt idx="0">
                  <c:v>1268000</c:v>
                </c:pt>
                <c:pt idx="1">
                  <c:v>900000</c:v>
                </c:pt>
                <c:pt idx="2">
                  <c:v>0</c:v>
                </c:pt>
                <c:pt idx="3">
                  <c:v>0</c:v>
                </c:pt>
                <c:pt idx="4">
                  <c:v>104550</c:v>
                </c:pt>
                <c:pt idx="5">
                  <c:v>81500</c:v>
                </c:pt>
                <c:pt idx="6">
                  <c:v>0</c:v>
                </c:pt>
                <c:pt idx="7">
                  <c:v>0</c:v>
                </c:pt>
                <c:pt idx="8">
                  <c:v>33000</c:v>
                </c:pt>
                <c:pt idx="9">
                  <c:v>22000</c:v>
                </c:pt>
                <c:pt idx="10">
                  <c:v>0</c:v>
                </c:pt>
                <c:pt idx="11">
                  <c:v>0</c:v>
                </c:pt>
                <c:pt idx="12">
                  <c:v>914000</c:v>
                </c:pt>
                <c:pt idx="13">
                  <c:v>705000</c:v>
                </c:pt>
                <c:pt idx="14">
                  <c:v>0</c:v>
                </c:pt>
                <c:pt idx="15">
                  <c:v>0</c:v>
                </c:pt>
              </c:numCache>
            </c:numRef>
          </c:val>
        </c:ser>
        <c:dLbls>
          <c:showLegendKey val="0"/>
          <c:showVal val="0"/>
          <c:showCatName val="0"/>
          <c:showSerName val="0"/>
          <c:showPercent val="0"/>
          <c:showBubbleSize val="0"/>
        </c:dLbls>
        <c:gapWidth val="30"/>
        <c:overlap val="-26"/>
        <c:axId val="249467264"/>
        <c:axId val="249469568"/>
      </c:barChart>
      <c:scatterChart>
        <c:scatterStyle val="lineMarker"/>
        <c:varyColors val="0"/>
        <c:ser>
          <c:idx val="1"/>
          <c:order val="1"/>
          <c:tx>
            <c:strRef>
              <c:f>'Actual vs budget (SOCI)'!$W$11</c:f>
              <c:strCache>
                <c:ptCount val="1"/>
                <c:pt idx="0">
                  <c:v>Budget</c:v>
                </c:pt>
              </c:strCache>
            </c:strRef>
          </c:tx>
          <c:spPr>
            <a:ln w="28575" cap="rnd" cmpd="sng" algn="ctr">
              <a:noFill/>
              <a:prstDash val="solid"/>
              <a:round/>
            </a:ln>
            <a:effectLst/>
          </c:spPr>
          <c:marker>
            <c:symbol val="dash"/>
            <c:size val="20"/>
            <c:spPr>
              <a:solidFill>
                <a:schemeClr val="accent2"/>
              </a:solidFill>
              <a:ln w="6350" cap="flat" cmpd="sng" algn="ctr">
                <a:solidFill>
                  <a:schemeClr val="accent2"/>
                </a:solidFill>
                <a:prstDash val="solid"/>
                <a:round/>
              </a:ln>
              <a:effectLst/>
            </c:spPr>
          </c:marker>
          <c:xVal>
            <c:strRef>
              <c:f>'Actual vs budget (SOCI)'!$U$12:$U$27</c:f>
              <c:strCache>
                <c:ptCount val="16"/>
                <c:pt idx="0">
                  <c:v>Rev - Q1</c:v>
                </c:pt>
                <c:pt idx="1">
                  <c:v>Rev - Q2</c:v>
                </c:pt>
                <c:pt idx="2">
                  <c:v>Rev - Q3</c:v>
                </c:pt>
                <c:pt idx="3">
                  <c:v>Rev - Q4</c:v>
                </c:pt>
                <c:pt idx="4">
                  <c:v>COGS - Q1</c:v>
                </c:pt>
                <c:pt idx="5">
                  <c:v>COGS - Q2</c:v>
                </c:pt>
                <c:pt idx="6">
                  <c:v>COGS - Q3</c:v>
                </c:pt>
                <c:pt idx="7">
                  <c:v>COGS - Q4</c:v>
                </c:pt>
                <c:pt idx="8">
                  <c:v>Other income - Q1</c:v>
                </c:pt>
                <c:pt idx="9">
                  <c:v>Other income - Q2</c:v>
                </c:pt>
                <c:pt idx="10">
                  <c:v>Other income - Q3</c:v>
                </c:pt>
                <c:pt idx="11">
                  <c:v>Other income - Q4</c:v>
                </c:pt>
                <c:pt idx="12">
                  <c:v>Admin costs - Q1</c:v>
                </c:pt>
                <c:pt idx="13">
                  <c:v>Admin costs - Q2</c:v>
                </c:pt>
                <c:pt idx="14">
                  <c:v>Admin costs - Q3</c:v>
                </c:pt>
                <c:pt idx="15">
                  <c:v>Admin costs - Q4</c:v>
                </c:pt>
              </c:strCache>
            </c:strRef>
          </c:xVal>
          <c:yVal>
            <c:numRef>
              <c:f>'Actual vs budget (SOCI)'!$W$12:$W$27</c:f>
              <c:numCache>
                <c:formatCode>"$"#,##0_);[Red]\("$"#,##0\)</c:formatCode>
                <c:ptCount val="16"/>
                <c:pt idx="0">
                  <c:v>1275000</c:v>
                </c:pt>
                <c:pt idx="1">
                  <c:v>1335000</c:v>
                </c:pt>
                <c:pt idx="2">
                  <c:v>1425000</c:v>
                </c:pt>
                <c:pt idx="3">
                  <c:v>1455000</c:v>
                </c:pt>
                <c:pt idx="4">
                  <c:v>109176.72</c:v>
                </c:pt>
                <c:pt idx="5">
                  <c:v>112176.72</c:v>
                </c:pt>
                <c:pt idx="6">
                  <c:v>116676.72</c:v>
                </c:pt>
                <c:pt idx="7">
                  <c:v>118176.72</c:v>
                </c:pt>
                <c:pt idx="8">
                  <c:v>33125</c:v>
                </c:pt>
                <c:pt idx="9">
                  <c:v>33125</c:v>
                </c:pt>
                <c:pt idx="10">
                  <c:v>33125</c:v>
                </c:pt>
                <c:pt idx="11">
                  <c:v>33125</c:v>
                </c:pt>
                <c:pt idx="12">
                  <c:v>986431.83354537876</c:v>
                </c:pt>
                <c:pt idx="13">
                  <c:v>986431.83354537876</c:v>
                </c:pt>
                <c:pt idx="14">
                  <c:v>986431.83354537876</c:v>
                </c:pt>
                <c:pt idx="15">
                  <c:v>986431.83354537876</c:v>
                </c:pt>
              </c:numCache>
            </c:numRef>
          </c:yVal>
          <c:smooth val="0"/>
        </c:ser>
        <c:ser>
          <c:idx val="2"/>
          <c:order val="2"/>
          <c:tx>
            <c:strRef>
              <c:f>'Actual vs budget (SOCI)'!$X$11</c:f>
              <c:strCache>
                <c:ptCount val="1"/>
                <c:pt idx="0">
                  <c:v>Prior year</c:v>
                </c:pt>
              </c:strCache>
            </c:strRef>
          </c:tx>
          <c:spPr>
            <a:ln w="19050" cap="rnd" cmpd="sng" algn="ctr">
              <a:noFill/>
              <a:prstDash val="solid"/>
              <a:round/>
            </a:ln>
            <a:effectLst/>
          </c:spPr>
          <c:marker>
            <c:spPr>
              <a:solidFill>
                <a:schemeClr val="accent3"/>
              </a:solidFill>
              <a:ln w="6350" cap="flat" cmpd="sng" algn="ctr">
                <a:solidFill>
                  <a:schemeClr val="accent3"/>
                </a:solidFill>
                <a:prstDash val="solid"/>
                <a:round/>
              </a:ln>
              <a:effectLst/>
            </c:spPr>
          </c:marker>
          <c:xVal>
            <c:strRef>
              <c:f>'Actual vs budget (SOCI)'!$U$12:$U$27</c:f>
              <c:strCache>
                <c:ptCount val="16"/>
                <c:pt idx="0">
                  <c:v>Rev - Q1</c:v>
                </c:pt>
                <c:pt idx="1">
                  <c:v>Rev - Q2</c:v>
                </c:pt>
                <c:pt idx="2">
                  <c:v>Rev - Q3</c:v>
                </c:pt>
                <c:pt idx="3">
                  <c:v>Rev - Q4</c:v>
                </c:pt>
                <c:pt idx="4">
                  <c:v>COGS - Q1</c:v>
                </c:pt>
                <c:pt idx="5">
                  <c:v>COGS - Q2</c:v>
                </c:pt>
                <c:pt idx="6">
                  <c:v>COGS - Q3</c:v>
                </c:pt>
                <c:pt idx="7">
                  <c:v>COGS - Q4</c:v>
                </c:pt>
                <c:pt idx="8">
                  <c:v>Other income - Q1</c:v>
                </c:pt>
                <c:pt idx="9">
                  <c:v>Other income - Q2</c:v>
                </c:pt>
                <c:pt idx="10">
                  <c:v>Other income - Q3</c:v>
                </c:pt>
                <c:pt idx="11">
                  <c:v>Other income - Q4</c:v>
                </c:pt>
                <c:pt idx="12">
                  <c:v>Admin costs - Q1</c:v>
                </c:pt>
                <c:pt idx="13">
                  <c:v>Admin costs - Q2</c:v>
                </c:pt>
                <c:pt idx="14">
                  <c:v>Admin costs - Q3</c:v>
                </c:pt>
                <c:pt idx="15">
                  <c:v>Admin costs - Q4</c:v>
                </c:pt>
              </c:strCache>
            </c:strRef>
          </c:xVal>
          <c:yVal>
            <c:numRef>
              <c:f>'Actual vs budget (SOCI)'!$X$12:$X$27</c:f>
              <c:numCache>
                <c:formatCode>"$"#,##0_);[Red]\("$"#,##0\)</c:formatCode>
                <c:ptCount val="16"/>
                <c:pt idx="0">
                  <c:v>1250000</c:v>
                </c:pt>
                <c:pt idx="1">
                  <c:v>1340000</c:v>
                </c:pt>
                <c:pt idx="2">
                  <c:v>1590000</c:v>
                </c:pt>
                <c:pt idx="3">
                  <c:v>1454000</c:v>
                </c:pt>
                <c:pt idx="4">
                  <c:v>118500</c:v>
                </c:pt>
                <c:pt idx="5">
                  <c:v>136000</c:v>
                </c:pt>
                <c:pt idx="6">
                  <c:v>128000</c:v>
                </c:pt>
                <c:pt idx="7">
                  <c:v>141000</c:v>
                </c:pt>
                <c:pt idx="8">
                  <c:v>33000</c:v>
                </c:pt>
                <c:pt idx="9">
                  <c:v>33000</c:v>
                </c:pt>
                <c:pt idx="10">
                  <c:v>33000</c:v>
                </c:pt>
                <c:pt idx="11">
                  <c:v>33000</c:v>
                </c:pt>
                <c:pt idx="12">
                  <c:v>1025000</c:v>
                </c:pt>
                <c:pt idx="13">
                  <c:v>995000</c:v>
                </c:pt>
                <c:pt idx="14">
                  <c:v>1088000</c:v>
                </c:pt>
                <c:pt idx="15">
                  <c:v>1109000</c:v>
                </c:pt>
              </c:numCache>
            </c:numRef>
          </c:yVal>
          <c:smooth val="0"/>
        </c:ser>
        <c:dLbls>
          <c:showLegendKey val="0"/>
          <c:showVal val="0"/>
          <c:showCatName val="0"/>
          <c:showSerName val="0"/>
          <c:showPercent val="0"/>
          <c:showBubbleSize val="0"/>
        </c:dLbls>
        <c:axId val="249467264"/>
        <c:axId val="249469568"/>
      </c:scatterChart>
      <c:catAx>
        <c:axId val="249467264"/>
        <c:scaling>
          <c:orientation val="minMax"/>
        </c:scaling>
        <c:delete val="0"/>
        <c:axPos val="b"/>
        <c:numFmt formatCode="General" sourceLinked="1"/>
        <c:majorTickMark val="out"/>
        <c:minorTickMark val="none"/>
        <c:tickLblPos val="nextTo"/>
        <c:spPr>
          <a:noFill/>
          <a:ln w="3175" cap="flat" cmpd="sng" algn="ctr">
            <a:solidFill>
              <a:srgbClr val="C0C0C0"/>
            </a:solidFill>
            <a:prstDash val="solid"/>
            <a:round/>
          </a:ln>
          <a:effectLst/>
        </c:spPr>
        <c:txPr>
          <a:bodyPr rot="-5400000" spcFirstLastPara="1" vertOverflow="ellipsis" wrap="square" anchor="ctr" anchorCtr="1"/>
          <a:lstStyle/>
          <a:p>
            <a:pPr>
              <a:defRPr sz="950" b="0" i="0" u="none" strike="noStrike" kern="1200" baseline="0">
                <a:solidFill>
                  <a:srgbClr val="000000"/>
                </a:solidFill>
                <a:latin typeface="Arial"/>
                <a:ea typeface="Arial"/>
                <a:cs typeface="Arial"/>
              </a:defRPr>
            </a:pPr>
            <a:endParaRPr lang="en-US"/>
          </a:p>
        </c:txPr>
        <c:crossAx val="249469568"/>
        <c:crosses val="autoZero"/>
        <c:auto val="0"/>
        <c:lblAlgn val="ctr"/>
        <c:lblOffset val="100"/>
        <c:tickLblSkip val="1"/>
        <c:tickMarkSkip val="1"/>
        <c:noMultiLvlLbl val="0"/>
      </c:catAx>
      <c:valAx>
        <c:axId val="249469568"/>
        <c:scaling>
          <c:orientation val="minMax"/>
        </c:scaling>
        <c:delete val="0"/>
        <c:axPos val="l"/>
        <c:majorGridlines>
          <c:spPr>
            <a:ln w="3175" cap="flat" cmpd="sng" algn="ctr">
              <a:solidFill>
                <a:srgbClr val="C0C0C0"/>
              </a:solidFill>
              <a:prstDash val="sysDash"/>
              <a:round/>
            </a:ln>
            <a:effectLst/>
          </c:spPr>
        </c:majorGridlines>
        <c:numFmt formatCode="&quot;$&quot;#,##0_);[Red]\(&quot;$&quot;#,##0\)" sourceLinked="1"/>
        <c:majorTickMark val="out"/>
        <c:minorTickMark val="none"/>
        <c:tickLblPos val="nextTo"/>
        <c:spPr>
          <a:noFill/>
          <a:ln w="3175" cap="flat" cmpd="sng" algn="ctr">
            <a:solidFill>
              <a:srgbClr val="C0C0C0"/>
            </a:solidFill>
            <a:prstDash val="solid"/>
            <a:round/>
          </a:ln>
          <a:effectLst/>
        </c:spPr>
        <c:txPr>
          <a:bodyPr rot="0" spcFirstLastPara="1" vertOverflow="ellipsis" wrap="square" anchor="ctr" anchorCtr="1"/>
          <a:lstStyle/>
          <a:p>
            <a:pPr>
              <a:defRPr sz="950" b="0" i="0" u="none" strike="noStrike" kern="1200" baseline="0">
                <a:solidFill>
                  <a:srgbClr val="000000"/>
                </a:solidFill>
                <a:latin typeface="Arial"/>
                <a:ea typeface="Arial"/>
                <a:cs typeface="Arial"/>
              </a:defRPr>
            </a:pPr>
            <a:endParaRPr lang="en-US"/>
          </a:p>
        </c:txPr>
        <c:crossAx val="249467264"/>
        <c:crosses val="autoZero"/>
        <c:crossBetween val="between"/>
        <c:minorUnit val="100000"/>
      </c:valAx>
      <c:spPr>
        <a:solidFill>
          <a:srgbClr val="FFFFFF"/>
        </a:solidFill>
        <a:ln w="12700">
          <a:solidFill>
            <a:schemeClr val="bg1">
              <a:lumMod val="65000"/>
            </a:schemeClr>
          </a:solidFill>
          <a:prstDash val="solid"/>
        </a:ln>
        <a:effectLst/>
      </c:spPr>
    </c:plotArea>
    <c:legend>
      <c:legendPos val="t"/>
      <c:layout>
        <c:manualLayout>
          <c:xMode val="edge"/>
          <c:yMode val="edge"/>
          <c:x val="0.11908160476761391"/>
          <c:y val="0.88877540260060817"/>
          <c:w val="0.80433598817389207"/>
          <c:h val="4.5087545874947448E-2"/>
        </c:manualLayout>
      </c:layout>
      <c:overlay val="0"/>
      <c:spPr>
        <a:solidFill>
          <a:srgbClr val="FFFFFF"/>
        </a:solidFill>
        <a:ln w="3175">
          <a:solidFill>
            <a:srgbClr val="C0C0C0"/>
          </a:solidFill>
          <a:prstDash val="solid"/>
        </a:ln>
        <a:effectLst>
          <a:outerShdw dist="35921" dir="2700000" algn="br">
            <a:srgbClr val="000000"/>
          </a:outerShdw>
        </a:effectLst>
      </c:spPr>
      <c:txPr>
        <a:bodyPr rot="0" spcFirstLastPara="1" vertOverflow="ellipsis" vert="horz" wrap="square" anchor="ctr" anchorCtr="1"/>
        <a:lstStyle/>
        <a:p>
          <a:pPr>
            <a:defRPr sz="87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cap="flat" cmpd="sng" algn="ctr">
      <a:solidFill>
        <a:srgbClr val="000000"/>
      </a:solidFill>
      <a:prstDash val="solid"/>
      <a:round/>
    </a:ln>
    <a:effectLst>
      <a:outerShdw dist="35921" dir="2700000" algn="br">
        <a:srgbClr val="000000"/>
      </a:outerShdw>
    </a:effectLst>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40" b="0" i="0" u="none" strike="noStrike" kern="1200" baseline="0">
                <a:solidFill>
                  <a:srgbClr val="000000"/>
                </a:solidFill>
                <a:latin typeface="Arial"/>
                <a:ea typeface="Arial"/>
                <a:cs typeface="Arial"/>
              </a:defRPr>
            </a:pPr>
            <a:r>
              <a:rPr lang="en-SG" b="1"/>
              <a:t>Comparison for actual, budget and prior year financial</a:t>
            </a:r>
            <a:r>
              <a:rPr lang="en-SG" b="1" baseline="0"/>
              <a:t> position</a:t>
            </a:r>
            <a:endParaRPr lang="en-SG" b="1"/>
          </a:p>
        </c:rich>
      </c:tx>
      <c:layout>
        <c:manualLayout>
          <c:xMode val="edge"/>
          <c:yMode val="edge"/>
          <c:x val="3.7211512354059289E-3"/>
          <c:y val="1.7316017316017316E-2"/>
        </c:manualLayout>
      </c:layout>
      <c:overlay val="0"/>
      <c:spPr>
        <a:noFill/>
        <a:ln>
          <a:noFill/>
        </a:ln>
        <a:effectLst/>
      </c:spPr>
    </c:title>
    <c:autoTitleDeleted val="0"/>
    <c:plotArea>
      <c:layout>
        <c:manualLayout>
          <c:layoutTarget val="inner"/>
          <c:xMode val="edge"/>
          <c:yMode val="edge"/>
          <c:x val="0.12307697444117859"/>
          <c:y val="0.1372951849979476"/>
          <c:w val="0.81977908705467761"/>
          <c:h val="0.58746636962037135"/>
        </c:manualLayout>
      </c:layout>
      <c:barChart>
        <c:barDir val="col"/>
        <c:grouping val="clustered"/>
        <c:varyColors val="0"/>
        <c:ser>
          <c:idx val="0"/>
          <c:order val="0"/>
          <c:tx>
            <c:strRef>
              <c:f>'Actual vs budget (SCFP)'!$V$12</c:f>
              <c:strCache>
                <c:ptCount val="1"/>
                <c:pt idx="0">
                  <c:v>Actual</c:v>
                </c:pt>
              </c:strCache>
            </c:strRef>
          </c:tx>
          <c:spPr>
            <a:solidFill>
              <a:schemeClr val="accent1"/>
            </a:solidFill>
            <a:ln>
              <a:noFill/>
            </a:ln>
            <a:effectLst/>
          </c:spPr>
          <c:invertIfNegative val="0"/>
          <c:cat>
            <c:strRef>
              <c:f>'Actual vs budget (SCFP)'!$U$13:$U$19</c:f>
              <c:strCache>
                <c:ptCount val="7"/>
                <c:pt idx="0">
                  <c:v>PPE</c:v>
                </c:pt>
                <c:pt idx="1">
                  <c:v>Trade receivables</c:v>
                </c:pt>
                <c:pt idx="2">
                  <c:v>Other receivables</c:v>
                </c:pt>
                <c:pt idx="3">
                  <c:v>Cash and cash equivalents</c:v>
                </c:pt>
                <c:pt idx="4">
                  <c:v>Trade payables</c:v>
                </c:pt>
                <c:pt idx="5">
                  <c:v>Other payables</c:v>
                </c:pt>
                <c:pt idx="6">
                  <c:v>Long-term borrowings</c:v>
                </c:pt>
              </c:strCache>
            </c:strRef>
          </c:cat>
          <c:val>
            <c:numRef>
              <c:f>'Actual vs budget (SCFP)'!$V$13:$V$19</c:f>
              <c:numCache>
                <c:formatCode>"$"#,##0_);[Red]\("$"#,##0\)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30"/>
        <c:overlap val="-26"/>
        <c:axId val="297190528"/>
        <c:axId val="297192448"/>
      </c:barChart>
      <c:scatterChart>
        <c:scatterStyle val="lineMarker"/>
        <c:varyColors val="0"/>
        <c:ser>
          <c:idx val="1"/>
          <c:order val="1"/>
          <c:tx>
            <c:strRef>
              <c:f>'Actual vs budget (SCFP)'!$W$12</c:f>
              <c:strCache>
                <c:ptCount val="1"/>
                <c:pt idx="0">
                  <c:v>Budget</c:v>
                </c:pt>
              </c:strCache>
            </c:strRef>
          </c:tx>
          <c:spPr>
            <a:ln w="28575" cap="rnd" cmpd="sng" algn="ctr">
              <a:noFill/>
              <a:prstDash val="solid"/>
              <a:round/>
            </a:ln>
            <a:effectLst/>
          </c:spPr>
          <c:marker>
            <c:symbol val="dash"/>
            <c:size val="20"/>
            <c:spPr>
              <a:solidFill>
                <a:schemeClr val="accent2"/>
              </a:solidFill>
              <a:ln w="6350" cap="flat" cmpd="sng" algn="ctr">
                <a:solidFill>
                  <a:schemeClr val="accent2"/>
                </a:solidFill>
                <a:prstDash val="solid"/>
                <a:round/>
              </a:ln>
              <a:effectLst/>
            </c:spPr>
          </c:marker>
          <c:xVal>
            <c:strRef>
              <c:f>'Actual vs budget (SCFP)'!$U$13:$U$19</c:f>
              <c:strCache>
                <c:ptCount val="7"/>
                <c:pt idx="0">
                  <c:v>PPE</c:v>
                </c:pt>
                <c:pt idx="1">
                  <c:v>Trade receivables</c:v>
                </c:pt>
                <c:pt idx="2">
                  <c:v>Other receivables</c:v>
                </c:pt>
                <c:pt idx="3">
                  <c:v>Cash and cash equivalents</c:v>
                </c:pt>
                <c:pt idx="4">
                  <c:v>Trade payables</c:v>
                </c:pt>
                <c:pt idx="5">
                  <c:v>Other payables</c:v>
                </c:pt>
                <c:pt idx="6">
                  <c:v>Long-term borrowings</c:v>
                </c:pt>
              </c:strCache>
            </c:strRef>
          </c:xVal>
          <c:yVal>
            <c:numRef>
              <c:f>'Actual vs budget (SCFP)'!$W$13:$W$19</c:f>
              <c:numCache>
                <c:formatCode>"$"#,##0_);[Red]\("$"#,##0\)</c:formatCode>
                <c:ptCount val="7"/>
                <c:pt idx="0">
                  <c:v>2430913.207902736</c:v>
                </c:pt>
                <c:pt idx="1">
                  <c:v>1085528.3635694194</c:v>
                </c:pt>
                <c:pt idx="2">
                  <c:v>20732</c:v>
                </c:pt>
                <c:pt idx="3">
                  <c:v>2151872.0734771444</c:v>
                </c:pt>
                <c:pt idx="4">
                  <c:v>38079.165333333331</c:v>
                </c:pt>
                <c:pt idx="5">
                  <c:v>465782.83482735296</c:v>
                </c:pt>
                <c:pt idx="6">
                  <c:v>1224191</c:v>
                </c:pt>
              </c:numCache>
            </c:numRef>
          </c:yVal>
          <c:smooth val="0"/>
        </c:ser>
        <c:ser>
          <c:idx val="2"/>
          <c:order val="2"/>
          <c:tx>
            <c:strRef>
              <c:f>'Actual vs budget (SCFP)'!$X$12</c:f>
              <c:strCache>
                <c:ptCount val="1"/>
                <c:pt idx="0">
                  <c:v>Prior year</c:v>
                </c:pt>
              </c:strCache>
            </c:strRef>
          </c:tx>
          <c:spPr>
            <a:ln w="19050" cap="rnd" cmpd="sng" algn="ctr">
              <a:noFill/>
              <a:prstDash val="solid"/>
              <a:round/>
            </a:ln>
            <a:effectLst/>
          </c:spPr>
          <c:marker>
            <c:spPr>
              <a:solidFill>
                <a:schemeClr val="accent3"/>
              </a:solidFill>
              <a:ln w="6350" cap="flat" cmpd="sng" algn="ctr">
                <a:solidFill>
                  <a:schemeClr val="accent3"/>
                </a:solidFill>
                <a:prstDash val="solid"/>
                <a:round/>
              </a:ln>
              <a:effectLst/>
            </c:spPr>
          </c:marker>
          <c:xVal>
            <c:strRef>
              <c:f>'Actual vs budget (SCFP)'!$U$13:$U$19</c:f>
              <c:strCache>
                <c:ptCount val="7"/>
                <c:pt idx="0">
                  <c:v>PPE</c:v>
                </c:pt>
                <c:pt idx="1">
                  <c:v>Trade receivables</c:v>
                </c:pt>
                <c:pt idx="2">
                  <c:v>Other receivables</c:v>
                </c:pt>
                <c:pt idx="3">
                  <c:v>Cash and cash equivalents</c:v>
                </c:pt>
                <c:pt idx="4">
                  <c:v>Trade payables</c:v>
                </c:pt>
                <c:pt idx="5">
                  <c:v>Other payables</c:v>
                </c:pt>
                <c:pt idx="6">
                  <c:v>Long-term borrowings</c:v>
                </c:pt>
              </c:strCache>
            </c:strRef>
          </c:xVal>
          <c:yVal>
            <c:numRef>
              <c:f>'Actual vs budget (SCFP)'!$X$13:$X$19</c:f>
              <c:numCache>
                <c:formatCode>"$"#,##0_);[Red]\("$"#,##0\)</c:formatCode>
                <c:ptCount val="7"/>
                <c:pt idx="0">
                  <c:v>3250000</c:v>
                </c:pt>
                <c:pt idx="1">
                  <c:v>965000</c:v>
                </c:pt>
                <c:pt idx="2">
                  <c:v>21000</c:v>
                </c:pt>
                <c:pt idx="3">
                  <c:v>1240000</c:v>
                </c:pt>
                <c:pt idx="4">
                  <c:v>39000</c:v>
                </c:pt>
                <c:pt idx="5">
                  <c:v>400000</c:v>
                </c:pt>
                <c:pt idx="6">
                  <c:v>1500000</c:v>
                </c:pt>
              </c:numCache>
            </c:numRef>
          </c:yVal>
          <c:smooth val="0"/>
        </c:ser>
        <c:dLbls>
          <c:showLegendKey val="0"/>
          <c:showVal val="0"/>
          <c:showCatName val="0"/>
          <c:showSerName val="0"/>
          <c:showPercent val="0"/>
          <c:showBubbleSize val="0"/>
        </c:dLbls>
        <c:axId val="297190528"/>
        <c:axId val="297192448"/>
      </c:scatterChart>
      <c:catAx>
        <c:axId val="297190528"/>
        <c:scaling>
          <c:orientation val="minMax"/>
        </c:scaling>
        <c:delete val="0"/>
        <c:axPos val="b"/>
        <c:numFmt formatCode="General" sourceLinked="1"/>
        <c:majorTickMark val="out"/>
        <c:minorTickMark val="none"/>
        <c:tickLblPos val="nextTo"/>
        <c:spPr>
          <a:noFill/>
          <a:ln w="3175" cap="flat" cmpd="sng" algn="ctr">
            <a:solidFill>
              <a:srgbClr val="C0C0C0"/>
            </a:solidFill>
            <a:prstDash val="solid"/>
            <a:round/>
          </a:ln>
          <a:effectLst/>
        </c:spPr>
        <c:txPr>
          <a:bodyPr rot="0" spcFirstLastPara="1" vertOverflow="ellipsis" wrap="square" anchor="ctr" anchorCtr="1"/>
          <a:lstStyle/>
          <a:p>
            <a:pPr>
              <a:defRPr sz="950" b="0" i="0" u="none" strike="noStrike" kern="1200" baseline="0">
                <a:solidFill>
                  <a:srgbClr val="000000"/>
                </a:solidFill>
                <a:latin typeface="Arial"/>
                <a:ea typeface="Arial"/>
                <a:cs typeface="Arial"/>
              </a:defRPr>
            </a:pPr>
            <a:endParaRPr lang="en-US"/>
          </a:p>
        </c:txPr>
        <c:crossAx val="297192448"/>
        <c:crosses val="autoZero"/>
        <c:auto val="0"/>
        <c:lblAlgn val="ctr"/>
        <c:lblOffset val="100"/>
        <c:tickLblSkip val="1"/>
        <c:tickMarkSkip val="1"/>
        <c:noMultiLvlLbl val="0"/>
      </c:catAx>
      <c:valAx>
        <c:axId val="297192448"/>
        <c:scaling>
          <c:orientation val="minMax"/>
        </c:scaling>
        <c:delete val="0"/>
        <c:axPos val="l"/>
        <c:majorGridlines>
          <c:spPr>
            <a:ln w="3175" cap="flat" cmpd="sng" algn="ctr">
              <a:solidFill>
                <a:srgbClr val="C0C0C0"/>
              </a:solidFill>
              <a:prstDash val="sysDash"/>
              <a:round/>
            </a:ln>
            <a:effectLst/>
          </c:spPr>
        </c:majorGridlines>
        <c:numFmt formatCode="&quot;$&quot;#,##0_);[Red]\(&quot;$&quot;#,##0\)" sourceLinked="1"/>
        <c:majorTickMark val="out"/>
        <c:minorTickMark val="none"/>
        <c:tickLblPos val="nextTo"/>
        <c:spPr>
          <a:noFill/>
          <a:ln w="3175" cap="flat" cmpd="sng" algn="ctr">
            <a:solidFill>
              <a:srgbClr val="C0C0C0"/>
            </a:solidFill>
            <a:prstDash val="solid"/>
            <a:round/>
          </a:ln>
          <a:effectLst/>
        </c:spPr>
        <c:txPr>
          <a:bodyPr rot="0" spcFirstLastPara="1" vertOverflow="ellipsis" wrap="square" anchor="ctr" anchorCtr="1"/>
          <a:lstStyle/>
          <a:p>
            <a:pPr>
              <a:defRPr sz="950" b="0" i="0" u="none" strike="noStrike" kern="1200" baseline="0">
                <a:solidFill>
                  <a:srgbClr val="000000"/>
                </a:solidFill>
                <a:latin typeface="Arial"/>
                <a:ea typeface="Arial"/>
                <a:cs typeface="Arial"/>
              </a:defRPr>
            </a:pPr>
            <a:endParaRPr lang="en-US"/>
          </a:p>
        </c:txPr>
        <c:crossAx val="297190528"/>
        <c:crosses val="autoZero"/>
        <c:crossBetween val="between"/>
        <c:minorUnit val="100000"/>
      </c:valAx>
      <c:spPr>
        <a:solidFill>
          <a:srgbClr val="FFFFFF"/>
        </a:solidFill>
        <a:ln w="12700">
          <a:solidFill>
            <a:schemeClr val="bg1">
              <a:lumMod val="65000"/>
            </a:schemeClr>
          </a:solidFill>
          <a:prstDash val="solid"/>
        </a:ln>
        <a:effectLst/>
      </c:spPr>
    </c:plotArea>
    <c:legend>
      <c:legendPos val="t"/>
      <c:layout>
        <c:manualLayout>
          <c:xMode val="edge"/>
          <c:yMode val="edge"/>
          <c:x val="0.11334744746310685"/>
          <c:y val="0.90211240836274775"/>
          <c:w val="0.80433598817389207"/>
          <c:h val="4.5087545874947448E-2"/>
        </c:manualLayout>
      </c:layout>
      <c:overlay val="0"/>
      <c:spPr>
        <a:solidFill>
          <a:srgbClr val="FFFFFF"/>
        </a:solidFill>
        <a:ln w="3175">
          <a:solidFill>
            <a:srgbClr val="C0C0C0"/>
          </a:solidFill>
          <a:prstDash val="solid"/>
        </a:ln>
        <a:effectLst>
          <a:outerShdw dist="35921" dir="2700000" algn="br">
            <a:srgbClr val="000000"/>
          </a:outerShdw>
        </a:effectLst>
      </c:spPr>
      <c:txPr>
        <a:bodyPr rot="0" spcFirstLastPara="1" vertOverflow="ellipsis" vert="horz" wrap="square" anchor="ctr" anchorCtr="1"/>
        <a:lstStyle/>
        <a:p>
          <a:pPr>
            <a:defRPr sz="87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cap="flat" cmpd="sng" algn="ctr">
      <a:solidFill>
        <a:srgbClr val="000000"/>
      </a:solidFill>
      <a:prstDash val="solid"/>
      <a:round/>
    </a:ln>
    <a:effectLst>
      <a:outerShdw dist="35921" dir="2700000" algn="br">
        <a:srgbClr val="000000"/>
      </a:outerShdw>
    </a:effectLst>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SG" sz="1100" b="1"/>
              <a:t>Peer comparison as at 31</a:t>
            </a:r>
            <a:r>
              <a:rPr lang="en-SG" sz="1100" b="1" baseline="0"/>
              <a:t> December 2014</a:t>
            </a:r>
            <a:endParaRPr lang="en-SG" sz="1100" b="1"/>
          </a:p>
        </c:rich>
      </c:tx>
      <c:layout>
        <c:manualLayout>
          <c:xMode val="edge"/>
          <c:yMode val="edge"/>
          <c:x val="6.0861782879925823E-3"/>
          <c:y val="3.2407407407407406E-2"/>
        </c:manualLayout>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val>
            <c:numRef>
              <c:f>'Actual vs budget (SCFP)'!#REF!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'Actual vs budget (SCFP)'!#REF!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'Actual vs budget (SCFP)'!#REF!</c15:sqref>
                        </c15:formulaRef>
                      </c:ext>
                    </c:extLst>
                  </c:multiLvlStrRef>
                </c15:cat>
              </c15:filteredCategoryTitle>
            </c:ext>
          </c:extLst>
        </c:ser>
        <c:ser>
          <c:idx val="1"/>
          <c:order val="1"/>
          <c:spPr>
            <a:solidFill>
              <a:schemeClr val="accent2"/>
            </a:solidFill>
            <a:ln>
              <a:noFill/>
            </a:ln>
            <a:effectLst/>
          </c:spPr>
          <c:invertIfNegative val="0"/>
          <c:val>
            <c:numRef>
              <c:f>'Actual vs budget (SCFP)'!#REF!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'Actual vs budget (SCFP)'!#REF!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'Actual vs budget (SCFP)'!#REF!</c15:sqref>
                        </c15:formulaRef>
                      </c:ext>
                    </c:extLst>
                  </c:multiLvlStrRef>
                </c15:cat>
              </c15:filteredCategoryTitle>
            </c:ext>
          </c:extLst>
        </c:ser>
        <c:ser>
          <c:idx val="2"/>
          <c:order val="2"/>
          <c:spPr>
            <a:solidFill>
              <a:schemeClr val="accent3"/>
            </a:solidFill>
            <a:ln>
              <a:noFill/>
            </a:ln>
            <a:effectLst/>
          </c:spPr>
          <c:invertIfNegative val="0"/>
          <c:val>
            <c:numRef>
              <c:f>'Actual vs budget (SCFP)'!#REF!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'Actual vs budget (SCFP)'!#REF!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'Actual vs budget (SCFP)'!#REF!</c15:sqref>
                        </c15:formulaRef>
                      </c:ext>
                    </c:extLst>
                  </c:multiLvlStrRef>
                </c15:cat>
              </c15:filteredCategoryTitle>
            </c:ext>
          </c:extLst>
        </c:ser>
        <c:ser>
          <c:idx val="3"/>
          <c:order val="3"/>
          <c:spPr>
            <a:solidFill>
              <a:schemeClr val="accent4"/>
            </a:solidFill>
            <a:ln>
              <a:noFill/>
            </a:ln>
            <a:effectLst/>
          </c:spPr>
          <c:invertIfNegative val="0"/>
          <c:val>
            <c:numRef>
              <c:f>'Actual vs budget (SCFP)'!#REF!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'Actual vs budget (SCFP)'!#REF!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'Actual vs budget (SCFP)'!#REF!</c15:sqref>
                        </c15:formulaRef>
                      </c:ext>
                    </c:extLst>
                  </c:multiLvlStrRef>
                </c15:cat>
              </c15:filteredCategoryTitle>
            </c:ext>
          </c:extLst>
        </c:ser>
        <c:dLbls>
          <c:showLegendKey val="0"/>
          <c:showVal val="0"/>
          <c:showCatName val="0"/>
          <c:showSerName val="0"/>
          <c:showPercent val="0"/>
          <c:showBubbleSize val="0"/>
        </c:dLbls>
        <c:gapWidth val="219"/>
        <c:overlap val="-27"/>
        <c:axId val="297693184"/>
        <c:axId val="297694720"/>
      </c:barChart>
      <c:lineChart>
        <c:grouping val="standard"/>
        <c:varyColors val="0"/>
        <c:ser>
          <c:idx val="4"/>
          <c:order val="4"/>
          <c:spPr>
            <a:ln w="28575" cap="rnd">
              <a:solidFill>
                <a:schemeClr val="accent5"/>
              </a:solidFill>
              <a:round/>
            </a:ln>
            <a:effectLst/>
          </c:spPr>
          <c:marker>
            <c:symbol val="none"/>
          </c:marker>
          <c:dLbls>
            <c:dLbl>
              <c:idx val="0"/>
              <c:layout>
                <c:manualLayout>
                  <c:x val="-3.1897962242077908E-2"/>
                  <c:y val="-1.7892288423689406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6581635201731589E-2"/>
                  <c:y val="-2.8627661477903025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7214289282424221E-2"/>
                  <c:y val="-1.7892288423689388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417687210759018E-2"/>
                  <c:y val="-3.5784576847378781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'Actual vs budget (SCFP)'!#REF!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'Actual vs budget (SCFP)'!#REF!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'Actual vs budget (SCFP)'!#REF!</c15:sqref>
                        </c15:formulaRef>
                      </c:ext>
                    </c:extLst>
                  </c:multiLvlStrRef>
                </c15:cat>
              </c15:filteredCategoryTitle>
            </c:ext>
          </c:extLst>
        </c:ser>
        <c:dLbls>
          <c:showLegendKey val="0"/>
          <c:showVal val="0"/>
          <c:showCatName val="0"/>
          <c:showSerName val="0"/>
          <c:showPercent val="0"/>
          <c:showBubbleSize val="0"/>
        </c:dLbls>
        <c:marker val="1"/>
        <c:smooth val="0"/>
        <c:axId val="297710336"/>
        <c:axId val="297696256"/>
      </c:lineChart>
      <c:catAx>
        <c:axId val="297693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97694720"/>
        <c:crosses val="autoZero"/>
        <c:auto val="1"/>
        <c:lblAlgn val="ctr"/>
        <c:lblOffset val="100"/>
        <c:noMultiLvlLbl val="0"/>
      </c:catAx>
      <c:valAx>
        <c:axId val="297694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97693184"/>
        <c:crosses val="autoZero"/>
        <c:crossBetween val="between"/>
      </c:valAx>
      <c:valAx>
        <c:axId val="297696256"/>
        <c:scaling>
          <c:orientation val="minMax"/>
        </c:scaling>
        <c:delete val="0"/>
        <c:axPos val="r"/>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97710336"/>
        <c:crosses val="max"/>
        <c:crossBetween val="between"/>
      </c:valAx>
      <c:catAx>
        <c:axId val="297710336"/>
        <c:scaling>
          <c:orientation val="minMax"/>
        </c:scaling>
        <c:delete val="1"/>
        <c:axPos val="b"/>
        <c:numFmt formatCode="General" sourceLinked="1"/>
        <c:majorTickMark val="none"/>
        <c:minorTickMark val="none"/>
        <c:tickLblPos val="nextTo"/>
        <c:crossAx val="29769625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SG" sz="1100" b="1"/>
              <a:t>Peer comparison as at 31</a:t>
            </a:r>
            <a:r>
              <a:rPr lang="en-SG" sz="1100" b="1" baseline="0"/>
              <a:t> December 2014</a:t>
            </a:r>
            <a:endParaRPr lang="en-SG" sz="1100" b="1"/>
          </a:p>
        </c:rich>
      </c:tx>
      <c:layout>
        <c:manualLayout>
          <c:xMode val="edge"/>
          <c:yMode val="edge"/>
          <c:x val="6.0861782879925823E-3"/>
          <c:y val="3.2407407407407406E-2"/>
        </c:manualLayout>
      </c:layout>
      <c:overlay val="0"/>
      <c:spPr>
        <a:noFill/>
        <a:ln>
          <a:noFill/>
        </a:ln>
        <a:effectLst/>
      </c:spPr>
    </c:title>
    <c:autoTitleDeleted val="0"/>
    <c:plotArea>
      <c:layout/>
      <c:barChart>
        <c:barDir val="col"/>
        <c:grouping val="clustered"/>
        <c:varyColors val="0"/>
        <c:ser>
          <c:idx val="0"/>
          <c:order val="0"/>
          <c:tx>
            <c:strRef>
              <c:f>Input!$B$427</c:f>
              <c:strCache>
                <c:ptCount val="1"/>
                <c:pt idx="0">
                  <c:v>Sales</c:v>
                </c:pt>
              </c:strCache>
            </c:strRef>
          </c:tx>
          <c:spPr>
            <a:solidFill>
              <a:schemeClr val="accent1"/>
            </a:solidFill>
            <a:ln>
              <a:noFill/>
            </a:ln>
            <a:effectLst/>
          </c:spPr>
          <c:invertIfNegative val="0"/>
          <c:cat>
            <c:strRef>
              <c:f>Input!$C$426:$F$426</c:f>
              <c:strCache>
                <c:ptCount val="4"/>
                <c:pt idx="0">
                  <c:v>Admaterials</c:v>
                </c:pt>
                <c:pt idx="1">
                  <c:v>Co.1</c:v>
                </c:pt>
                <c:pt idx="2">
                  <c:v>Co.2</c:v>
                </c:pt>
                <c:pt idx="3">
                  <c:v>Co.3</c:v>
                </c:pt>
              </c:strCache>
            </c:strRef>
          </c:cat>
          <c:val>
            <c:numRef>
              <c:f>Input!$C$427:$F$427</c:f>
              <c:numCache>
                <c:formatCode>"$"#,##0_);[Red]\("$"#,##0\)</c:formatCode>
                <c:ptCount val="4"/>
                <c:pt idx="0">
                  <c:v>2168000</c:v>
                </c:pt>
                <c:pt idx="1">
                  <c:v>1586000</c:v>
                </c:pt>
                <c:pt idx="2">
                  <c:v>950000</c:v>
                </c:pt>
                <c:pt idx="3">
                  <c:v>3400000</c:v>
                </c:pt>
              </c:numCache>
            </c:numRef>
          </c:val>
        </c:ser>
        <c:ser>
          <c:idx val="1"/>
          <c:order val="1"/>
          <c:tx>
            <c:strRef>
              <c:f>Input!$B$428</c:f>
              <c:strCache>
                <c:ptCount val="1"/>
                <c:pt idx="0">
                  <c:v>Gross profit</c:v>
                </c:pt>
              </c:strCache>
            </c:strRef>
          </c:tx>
          <c:spPr>
            <a:solidFill>
              <a:schemeClr val="accent2"/>
            </a:solidFill>
            <a:ln>
              <a:noFill/>
            </a:ln>
            <a:effectLst/>
          </c:spPr>
          <c:invertIfNegative val="0"/>
          <c:cat>
            <c:strRef>
              <c:f>Input!$C$426:$F$426</c:f>
              <c:strCache>
                <c:ptCount val="4"/>
                <c:pt idx="0">
                  <c:v>Admaterials</c:v>
                </c:pt>
                <c:pt idx="1">
                  <c:v>Co.1</c:v>
                </c:pt>
                <c:pt idx="2">
                  <c:v>Co.2</c:v>
                </c:pt>
                <c:pt idx="3">
                  <c:v>Co.3</c:v>
                </c:pt>
              </c:strCache>
            </c:strRef>
          </c:cat>
          <c:val>
            <c:numRef>
              <c:f>Input!$C$428:$F$428</c:f>
              <c:numCache>
                <c:formatCode>"$"#,##0_);[Red]\("$"#,##0\)</c:formatCode>
                <c:ptCount val="4"/>
                <c:pt idx="0">
                  <c:v>1981950</c:v>
                </c:pt>
                <c:pt idx="1">
                  <c:v>950000</c:v>
                </c:pt>
                <c:pt idx="2">
                  <c:v>745000</c:v>
                </c:pt>
                <c:pt idx="3">
                  <c:v>2500000</c:v>
                </c:pt>
              </c:numCache>
            </c:numRef>
          </c:val>
        </c:ser>
        <c:ser>
          <c:idx val="2"/>
          <c:order val="2"/>
          <c:tx>
            <c:strRef>
              <c:f>Input!$B$429</c:f>
              <c:strCache>
                <c:ptCount val="1"/>
                <c:pt idx="0">
                  <c:v>Net profit</c:v>
                </c:pt>
              </c:strCache>
            </c:strRef>
          </c:tx>
          <c:spPr>
            <a:solidFill>
              <a:schemeClr val="accent3"/>
            </a:solidFill>
            <a:ln>
              <a:noFill/>
            </a:ln>
            <a:effectLst/>
          </c:spPr>
          <c:invertIfNegative val="0"/>
          <c:cat>
            <c:strRef>
              <c:f>Input!$C$426:$F$426</c:f>
              <c:strCache>
                <c:ptCount val="4"/>
                <c:pt idx="0">
                  <c:v>Admaterials</c:v>
                </c:pt>
                <c:pt idx="1">
                  <c:v>Co.1</c:v>
                </c:pt>
                <c:pt idx="2">
                  <c:v>Co.2</c:v>
                </c:pt>
                <c:pt idx="3">
                  <c:v>Co.3</c:v>
                </c:pt>
              </c:strCache>
            </c:strRef>
          </c:cat>
          <c:val>
            <c:numRef>
              <c:f>Input!$C$429:$F$429</c:f>
              <c:numCache>
                <c:formatCode>"$"#,##0_);[Red]\("$"#,##0\)</c:formatCode>
                <c:ptCount val="4"/>
                <c:pt idx="0">
                  <c:v>680000</c:v>
                </c:pt>
                <c:pt idx="1">
                  <c:v>500000</c:v>
                </c:pt>
                <c:pt idx="2">
                  <c:v>245000</c:v>
                </c:pt>
                <c:pt idx="3">
                  <c:v>870000</c:v>
                </c:pt>
              </c:numCache>
            </c:numRef>
          </c:val>
        </c:ser>
        <c:ser>
          <c:idx val="3"/>
          <c:order val="3"/>
          <c:tx>
            <c:strRef>
              <c:f>Input!$B$430</c:f>
              <c:strCache>
                <c:ptCount val="1"/>
                <c:pt idx="0">
                  <c:v>Total assets</c:v>
                </c:pt>
              </c:strCache>
            </c:strRef>
          </c:tx>
          <c:spPr>
            <a:solidFill>
              <a:schemeClr val="accent4"/>
            </a:solidFill>
            <a:ln>
              <a:noFill/>
            </a:ln>
            <a:effectLst/>
          </c:spPr>
          <c:invertIfNegative val="0"/>
          <c:cat>
            <c:strRef>
              <c:f>Input!$C$426:$F$426</c:f>
              <c:strCache>
                <c:ptCount val="4"/>
                <c:pt idx="0">
                  <c:v>Admaterials</c:v>
                </c:pt>
                <c:pt idx="1">
                  <c:v>Co.1</c:v>
                </c:pt>
                <c:pt idx="2">
                  <c:v>Co.2</c:v>
                </c:pt>
                <c:pt idx="3">
                  <c:v>Co.3</c:v>
                </c:pt>
              </c:strCache>
            </c:strRef>
          </c:cat>
          <c:val>
            <c:numRef>
              <c:f>Input!$C$430:$F$430</c:f>
              <c:numCache>
                <c:formatCode>"$"#,##0_);[Red]\("$"#,##0\)</c:formatCode>
                <c:ptCount val="4"/>
                <c:pt idx="0">
                  <c:v>6100000</c:v>
                </c:pt>
                <c:pt idx="1">
                  <c:v>4800000</c:v>
                </c:pt>
                <c:pt idx="2">
                  <c:v>3900000</c:v>
                </c:pt>
                <c:pt idx="3">
                  <c:v>6500000</c:v>
                </c:pt>
              </c:numCache>
            </c:numRef>
          </c:val>
        </c:ser>
        <c:dLbls>
          <c:showLegendKey val="0"/>
          <c:showVal val="0"/>
          <c:showCatName val="0"/>
          <c:showSerName val="0"/>
          <c:showPercent val="0"/>
          <c:showBubbleSize val="0"/>
        </c:dLbls>
        <c:gapWidth val="219"/>
        <c:overlap val="-27"/>
        <c:axId val="297789312"/>
        <c:axId val="297790848"/>
      </c:barChart>
      <c:lineChart>
        <c:grouping val="standard"/>
        <c:varyColors val="0"/>
        <c:ser>
          <c:idx val="4"/>
          <c:order val="4"/>
          <c:tx>
            <c:strRef>
              <c:f>Input!$B$431</c:f>
              <c:strCache>
                <c:ptCount val="1"/>
                <c:pt idx="0">
                  <c:v>GPM (%)</c:v>
                </c:pt>
              </c:strCache>
            </c:strRef>
          </c:tx>
          <c:spPr>
            <a:ln w="28575" cap="rnd">
              <a:solidFill>
                <a:schemeClr val="accent5"/>
              </a:solidFill>
              <a:round/>
            </a:ln>
            <a:effectLst/>
          </c:spPr>
          <c:marker>
            <c:symbol val="none"/>
          </c:marker>
          <c:dLbls>
            <c:dLbl>
              <c:idx val="0"/>
              <c:layout>
                <c:manualLayout>
                  <c:x val="-3.1897962242077908E-2"/>
                  <c:y val="-1.789228842368940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6581635201731589E-2"/>
                  <c:y val="-2.862766147790302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7214289282424221E-2"/>
                  <c:y val="-1.789228842368938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417687210759018E-2"/>
                  <c:y val="-3.5784576847378781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Input!$C$426:$F$426</c:f>
              <c:strCache>
                <c:ptCount val="4"/>
                <c:pt idx="0">
                  <c:v>Admaterials</c:v>
                </c:pt>
                <c:pt idx="1">
                  <c:v>Co.1</c:v>
                </c:pt>
                <c:pt idx="2">
                  <c:v>Co.2</c:v>
                </c:pt>
                <c:pt idx="3">
                  <c:v>Co.3</c:v>
                </c:pt>
              </c:strCache>
            </c:strRef>
          </c:cat>
          <c:val>
            <c:numRef>
              <c:f>Input!$C$431:$F$431</c:f>
              <c:numCache>
                <c:formatCode>0.0%</c:formatCode>
                <c:ptCount val="4"/>
                <c:pt idx="0">
                  <c:v>0.91418357933579331</c:v>
                </c:pt>
                <c:pt idx="1">
                  <c:v>0.59899117276166458</c:v>
                </c:pt>
                <c:pt idx="2">
                  <c:v>0.78421052631578947</c:v>
                </c:pt>
                <c:pt idx="3">
                  <c:v>0.73529411764705888</c:v>
                </c:pt>
              </c:numCache>
            </c:numRef>
          </c:val>
          <c:smooth val="0"/>
        </c:ser>
        <c:dLbls>
          <c:showLegendKey val="0"/>
          <c:showVal val="0"/>
          <c:showCatName val="0"/>
          <c:showSerName val="0"/>
          <c:showPercent val="0"/>
          <c:showBubbleSize val="0"/>
        </c:dLbls>
        <c:marker val="1"/>
        <c:smooth val="0"/>
        <c:axId val="298068608"/>
        <c:axId val="298067072"/>
      </c:lineChart>
      <c:catAx>
        <c:axId val="297789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97790848"/>
        <c:crosses val="autoZero"/>
        <c:auto val="1"/>
        <c:lblAlgn val="ctr"/>
        <c:lblOffset val="100"/>
        <c:noMultiLvlLbl val="0"/>
      </c:catAx>
      <c:valAx>
        <c:axId val="29779084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97789312"/>
        <c:crosses val="autoZero"/>
        <c:crossBetween val="between"/>
      </c:valAx>
      <c:valAx>
        <c:axId val="298067072"/>
        <c:scaling>
          <c:orientation val="minMax"/>
        </c:scaling>
        <c:delete val="0"/>
        <c:axPos val="r"/>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98068608"/>
        <c:crosses val="max"/>
        <c:crossBetween val="between"/>
      </c:valAx>
      <c:catAx>
        <c:axId val="298068608"/>
        <c:scaling>
          <c:orientation val="minMax"/>
        </c:scaling>
        <c:delete val="1"/>
        <c:axPos val="b"/>
        <c:numFmt formatCode="General" sourceLinked="1"/>
        <c:majorTickMark val="none"/>
        <c:minorTickMark val="none"/>
        <c:tickLblPos val="nextTo"/>
        <c:crossAx val="29806707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17</xdr:col>
      <xdr:colOff>236220</xdr:colOff>
      <xdr:row>0</xdr:row>
      <xdr:rowOff>38100</xdr:rowOff>
    </xdr:from>
    <xdr:to>
      <xdr:col>19</xdr:col>
      <xdr:colOff>683916</xdr:colOff>
      <xdr:row>1</xdr:row>
      <xdr:rowOff>104775</xdr:rowOff>
    </xdr:to>
    <xdr:sp macro="" textlink="">
      <xdr:nvSpPr>
        <xdr:cNvPr id="2" name="Text Box 1"/>
        <xdr:cNvSpPr txBox="1">
          <a:spLocks noChangeArrowheads="1"/>
        </xdr:cNvSpPr>
      </xdr:nvSpPr>
      <xdr:spPr bwMode="auto">
        <a:xfrm>
          <a:off x="15072360" y="38100"/>
          <a:ext cx="2078376" cy="363855"/>
        </a:xfrm>
        <a:prstGeom prst="rect">
          <a:avLst/>
        </a:prstGeom>
        <a:solidFill>
          <a:srgbClr val="FFFFE1"/>
        </a:solidFill>
        <a:ln w="9525">
          <a:solidFill>
            <a:srgbClr val="000000"/>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cs typeface="Tahoma"/>
            </a:rPr>
            <a:t>Change scenario number here (between 1 to 3).</a:t>
          </a:r>
        </a:p>
      </xdr:txBody>
    </xdr:sp>
    <xdr:clientData/>
  </xdr:twoCellAnchor>
  <xdr:twoCellAnchor>
    <xdr:from>
      <xdr:col>16</xdr:col>
      <xdr:colOff>830580</xdr:colOff>
      <xdr:row>0</xdr:row>
      <xdr:rowOff>220028</xdr:rowOff>
    </xdr:from>
    <xdr:to>
      <xdr:col>17</xdr:col>
      <xdr:colOff>236220</xdr:colOff>
      <xdr:row>1</xdr:row>
      <xdr:rowOff>91440</xdr:rowOff>
    </xdr:to>
    <xdr:cxnSp macro="">
      <xdr:nvCxnSpPr>
        <xdr:cNvPr id="4" name="Straight Arrow Connector 3"/>
        <xdr:cNvCxnSpPr>
          <a:stCxn id="2" idx="1"/>
        </xdr:cNvCxnSpPr>
      </xdr:nvCxnSpPr>
      <xdr:spPr>
        <a:xfrm flipH="1">
          <a:off x="14820900" y="220028"/>
          <a:ext cx="251460" cy="168592"/>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28576</xdr:colOff>
      <xdr:row>39</xdr:row>
      <xdr:rowOff>28574</xdr:rowOff>
    </xdr:from>
    <xdr:to>
      <xdr:col>11</xdr:col>
      <xdr:colOff>514350</xdr:colOff>
      <xdr:row>76</xdr:row>
      <xdr:rowOff>142875</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304799</xdr:colOff>
      <xdr:row>57</xdr:row>
      <xdr:rowOff>33867</xdr:rowOff>
    </xdr:from>
    <xdr:to>
      <xdr:col>18</xdr:col>
      <xdr:colOff>601132</xdr:colOff>
      <xdr:row>89</xdr:row>
      <xdr:rowOff>93134</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247657</xdr:colOff>
      <xdr:row>57</xdr:row>
      <xdr:rowOff>0</xdr:rowOff>
    </xdr:from>
    <xdr:to>
      <xdr:col>13</xdr:col>
      <xdr:colOff>190499</xdr:colOff>
      <xdr:row>57</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314333</xdr:colOff>
      <xdr:row>14</xdr:row>
      <xdr:rowOff>104774</xdr:rowOff>
    </xdr:from>
    <xdr:to>
      <xdr:col>8</xdr:col>
      <xdr:colOff>342901</xdr:colOff>
      <xdr:row>35</xdr:row>
      <xdr:rowOff>133349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G16" sqref="G16"/>
    </sheetView>
  </sheetViews>
  <sheetFormatPr defaultRowHeight="15" x14ac:dyDescent="0.25"/>
  <cols>
    <col min="1" max="1" width="2.85546875" customWidth="1"/>
  </cols>
  <sheetData>
    <row r="1" spans="1:3" x14ac:dyDescent="0.3">
      <c r="A1" s="235" t="s">
        <v>309</v>
      </c>
    </row>
    <row r="3" spans="1:3" x14ac:dyDescent="0.3">
      <c r="A3" s="236" t="s">
        <v>311</v>
      </c>
    </row>
    <row r="4" spans="1:3" x14ac:dyDescent="0.3">
      <c r="A4" s="435" t="s">
        <v>310</v>
      </c>
      <c r="B4" s="435" t="s">
        <v>319</v>
      </c>
    </row>
    <row r="5" spans="1:3" x14ac:dyDescent="0.3">
      <c r="A5" s="437"/>
      <c r="B5" t="s">
        <v>312</v>
      </c>
      <c r="C5" t="s">
        <v>313</v>
      </c>
    </row>
    <row r="6" spans="1:3" x14ac:dyDescent="0.3">
      <c r="A6" s="437"/>
      <c r="B6" t="s">
        <v>314</v>
      </c>
      <c r="C6" t="s">
        <v>316</v>
      </c>
    </row>
    <row r="7" spans="1:3" x14ac:dyDescent="0.3">
      <c r="A7" s="437"/>
      <c r="B7" t="s">
        <v>317</v>
      </c>
      <c r="C7" t="s">
        <v>315</v>
      </c>
    </row>
    <row r="8" spans="1:3" x14ac:dyDescent="0.3">
      <c r="A8" s="437"/>
    </row>
    <row r="9" spans="1:3" x14ac:dyDescent="0.3">
      <c r="A9" s="437"/>
      <c r="B9" t="s">
        <v>320</v>
      </c>
      <c r="C9" t="s">
        <v>321</v>
      </c>
    </row>
    <row r="10" spans="1:3" x14ac:dyDescent="0.3">
      <c r="A10" s="437"/>
    </row>
    <row r="11" spans="1:3" x14ac:dyDescent="0.3">
      <c r="A11" s="437"/>
    </row>
    <row r="12" spans="1:3" x14ac:dyDescent="0.3">
      <c r="A12" s="438" t="s">
        <v>330</v>
      </c>
      <c r="B12" s="435" t="s">
        <v>328</v>
      </c>
    </row>
    <row r="13" spans="1:3" x14ac:dyDescent="0.3">
      <c r="B13" t="s">
        <v>312</v>
      </c>
      <c r="C13" t="s">
        <v>329</v>
      </c>
    </row>
    <row r="15" spans="1:3" x14ac:dyDescent="0.3">
      <c r="B15" t="s">
        <v>320</v>
      </c>
      <c r="C15" t="s">
        <v>323</v>
      </c>
    </row>
    <row r="16" spans="1:3" x14ac:dyDescent="0.3">
      <c r="C16" t="s">
        <v>324</v>
      </c>
    </row>
    <row r="19" spans="1:3" x14ac:dyDescent="0.3">
      <c r="A19" s="236" t="s">
        <v>318</v>
      </c>
    </row>
    <row r="20" spans="1:3" x14ac:dyDescent="0.3">
      <c r="A20" s="436" t="s">
        <v>310</v>
      </c>
      <c r="B20" s="436" t="s">
        <v>331</v>
      </c>
    </row>
    <row r="21" spans="1:3" x14ac:dyDescent="0.3">
      <c r="B21" t="s">
        <v>312</v>
      </c>
      <c r="C21" t="s">
        <v>322</v>
      </c>
    </row>
  </sheetData>
  <sheetProtection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Y75"/>
  <sheetViews>
    <sheetView tabSelected="1" zoomScale="85" zoomScaleNormal="85" zoomScalePageLayoutView="125" workbookViewId="0">
      <selection activeCell="F5" sqref="F5"/>
    </sheetView>
  </sheetViews>
  <sheetFormatPr defaultColWidth="11.42578125" defaultRowHeight="14.25" x14ac:dyDescent="0.25"/>
  <cols>
    <col min="1" max="1" width="3" style="3" customWidth="1"/>
    <col min="2" max="2" width="39.140625" style="5" customWidth="1"/>
    <col min="3" max="3" width="9" style="14" customWidth="1"/>
    <col min="4" max="4" width="11.7109375" style="2" customWidth="1"/>
    <col min="5" max="5" width="11.7109375" style="3" customWidth="1"/>
    <col min="6" max="6" width="12.7109375" style="3" bestFit="1" customWidth="1"/>
    <col min="7" max="7" width="14.140625" style="3" bestFit="1" customWidth="1"/>
    <col min="8" max="8" width="12.28515625" style="3" bestFit="1" customWidth="1"/>
    <col min="9" max="9" width="11.7109375" style="3" bestFit="1" customWidth="1"/>
    <col min="10" max="10" width="0.7109375" style="199" customWidth="1"/>
    <col min="11" max="11" width="11.42578125" style="3"/>
    <col min="12" max="12" width="25.140625" style="3" customWidth="1"/>
    <col min="13" max="13" width="10" style="59" customWidth="1"/>
    <col min="14" max="14" width="7.5703125" style="59" customWidth="1"/>
    <col min="15" max="15" width="15.140625" style="3" customWidth="1"/>
    <col min="16" max="16" width="8" style="3" customWidth="1"/>
    <col min="17" max="17" width="12.28515625" style="3" bestFit="1" customWidth="1"/>
    <col min="18" max="18" width="11.42578125" style="3"/>
    <col min="19" max="19" width="12.28515625" style="3" bestFit="1" customWidth="1"/>
    <col min="20" max="24" width="11.42578125" style="3"/>
    <col min="25" max="25" width="11.42578125" style="59" customWidth="1"/>
    <col min="26" max="26" width="11.42578125" style="3" customWidth="1"/>
    <col min="27" max="16384" width="11.42578125" style="3"/>
  </cols>
  <sheetData>
    <row r="1" spans="2:25" ht="23.45" thickBot="1" x14ac:dyDescent="0.35">
      <c r="B1" s="1" t="s">
        <v>39</v>
      </c>
      <c r="E1" s="2"/>
      <c r="F1" s="2"/>
      <c r="G1" s="2"/>
      <c r="H1" s="2"/>
      <c r="I1" s="2"/>
    </row>
    <row r="2" spans="2:25" ht="15" customHeight="1" thickBot="1" x14ac:dyDescent="0.35">
      <c r="B2" s="4"/>
      <c r="E2" s="2"/>
      <c r="F2" s="2"/>
      <c r="G2" s="2"/>
      <c r="H2" s="2"/>
      <c r="I2" s="2"/>
      <c r="P2" s="174" t="s">
        <v>286</v>
      </c>
      <c r="Q2" s="192">
        <v>2</v>
      </c>
      <c r="Y2" s="59">
        <v>1</v>
      </c>
    </row>
    <row r="3" spans="2:25" ht="15" customHeight="1" thickBot="1" x14ac:dyDescent="0.35">
      <c r="B3" s="6" t="s">
        <v>304</v>
      </c>
      <c r="E3" s="2"/>
      <c r="F3" s="2"/>
      <c r="G3" s="2"/>
      <c r="H3" s="2"/>
      <c r="I3" s="2"/>
      <c r="P3" s="174"/>
      <c r="Q3" s="185"/>
      <c r="Y3" s="59">
        <v>2</v>
      </c>
    </row>
    <row r="4" spans="2:25" ht="14.45" thickBot="1" x14ac:dyDescent="0.35">
      <c r="B4" s="186" t="s">
        <v>303</v>
      </c>
      <c r="C4" s="187"/>
      <c r="D4" s="188"/>
      <c r="Y4" s="59">
        <v>3</v>
      </c>
    </row>
    <row r="5" spans="2:25" ht="14.45" thickBot="1" x14ac:dyDescent="0.35">
      <c r="B5" s="206" t="s">
        <v>305</v>
      </c>
      <c r="C5" s="207"/>
      <c r="D5" s="208"/>
      <c r="Q5" s="445" t="s">
        <v>306</v>
      </c>
      <c r="R5" s="446"/>
      <c r="S5" s="447"/>
    </row>
    <row r="6" spans="2:25" ht="13.9" x14ac:dyDescent="0.3">
      <c r="Q6" s="175" t="s">
        <v>290</v>
      </c>
      <c r="R6" s="175" t="s">
        <v>289</v>
      </c>
      <c r="S6" s="175" t="s">
        <v>291</v>
      </c>
    </row>
    <row r="7" spans="2:25" ht="13.9" x14ac:dyDescent="0.3">
      <c r="B7" s="196" t="s">
        <v>124</v>
      </c>
      <c r="C7" s="197"/>
      <c r="D7" s="198"/>
      <c r="E7" s="199"/>
      <c r="F7" s="199"/>
      <c r="G7" s="199"/>
      <c r="H7" s="199"/>
      <c r="Q7" s="175">
        <v>1</v>
      </c>
      <c r="R7" s="175">
        <v>2</v>
      </c>
      <c r="S7" s="175">
        <v>3</v>
      </c>
    </row>
    <row r="8" spans="2:25" ht="13.9" x14ac:dyDescent="0.3">
      <c r="L8" s="13" t="s">
        <v>287</v>
      </c>
      <c r="M8" s="178"/>
      <c r="O8" s="178" t="s">
        <v>296</v>
      </c>
    </row>
    <row r="9" spans="2:25" ht="13.9" x14ac:dyDescent="0.3">
      <c r="B9" s="48" t="s">
        <v>159</v>
      </c>
      <c r="L9" s="3" t="s">
        <v>292</v>
      </c>
      <c r="O9" s="59"/>
    </row>
    <row r="10" spans="2:25" ht="13.9" x14ac:dyDescent="0.3">
      <c r="B10" s="48"/>
      <c r="D10" s="53" t="s">
        <v>183</v>
      </c>
      <c r="E10" s="54" t="s">
        <v>184</v>
      </c>
      <c r="F10" s="54" t="s">
        <v>185</v>
      </c>
      <c r="G10" s="54" t="s">
        <v>186</v>
      </c>
      <c r="H10" s="54" t="s">
        <v>238</v>
      </c>
      <c r="L10" s="3" t="s">
        <v>325</v>
      </c>
      <c r="M10" s="59" t="s">
        <v>183</v>
      </c>
      <c r="O10" s="193">
        <f ca="1">OFFSET(P10,,$Q$2)</f>
        <v>400000</v>
      </c>
      <c r="Q10" s="179">
        <v>250000</v>
      </c>
      <c r="R10" s="195">
        <f>D11</f>
        <v>400000</v>
      </c>
      <c r="S10" s="179">
        <v>430000</v>
      </c>
    </row>
    <row r="11" spans="2:25" ht="13.9" x14ac:dyDescent="0.3">
      <c r="B11" s="44" t="s">
        <v>156</v>
      </c>
      <c r="C11" s="14" t="s">
        <v>332</v>
      </c>
      <c r="D11" s="179">
        <v>400000</v>
      </c>
      <c r="E11" s="179">
        <v>420000</v>
      </c>
      <c r="F11" s="179">
        <v>450000</v>
      </c>
      <c r="G11" s="179">
        <v>460000</v>
      </c>
      <c r="H11" s="189">
        <f>SUM(D11:G11)</f>
        <v>1730000</v>
      </c>
      <c r="I11" s="191">
        <f>H11/$H$14</f>
        <v>0.94535519125683065</v>
      </c>
      <c r="L11" s="3" t="s">
        <v>325</v>
      </c>
      <c r="M11" s="59" t="s">
        <v>184</v>
      </c>
      <c r="O11" s="193">
        <f t="shared" ref="O11:O13" ca="1" si="0">OFFSET(P11,,$Q$2)</f>
        <v>420000</v>
      </c>
      <c r="Q11" s="179">
        <v>300000</v>
      </c>
      <c r="R11" s="195">
        <f>E11</f>
        <v>420000</v>
      </c>
      <c r="S11" s="179">
        <v>460000</v>
      </c>
    </row>
    <row r="12" spans="2:25" s="21" customFormat="1" ht="13.9" x14ac:dyDescent="0.3">
      <c r="B12" s="44" t="s">
        <v>157</v>
      </c>
      <c r="C12" s="14" t="s">
        <v>332</v>
      </c>
      <c r="D12" s="180">
        <v>15000</v>
      </c>
      <c r="E12" s="180">
        <v>15000</v>
      </c>
      <c r="F12" s="180">
        <v>15000</v>
      </c>
      <c r="G12" s="180">
        <v>15000</v>
      </c>
      <c r="H12" s="189">
        <f t="shared" ref="H12:H13" si="1">SUM(D12:G12)</f>
        <v>60000</v>
      </c>
      <c r="I12" s="191">
        <f t="shared" ref="I12:I13" si="2">H12/$H$14</f>
        <v>3.2786885245901641E-2</v>
      </c>
      <c r="J12" s="205"/>
      <c r="L12" s="3" t="s">
        <v>325</v>
      </c>
      <c r="M12" s="59" t="s">
        <v>185</v>
      </c>
      <c r="N12" s="59"/>
      <c r="O12" s="193">
        <f t="shared" ca="1" si="0"/>
        <v>450000</v>
      </c>
      <c r="P12" s="3"/>
      <c r="Q12" s="180">
        <v>370000</v>
      </c>
      <c r="R12" s="195">
        <f>F11</f>
        <v>450000</v>
      </c>
      <c r="S12" s="180">
        <v>490000</v>
      </c>
      <c r="Y12" s="177"/>
    </row>
    <row r="13" spans="2:25" s="21" customFormat="1" ht="13.9" x14ac:dyDescent="0.3">
      <c r="B13" s="44" t="s">
        <v>158</v>
      </c>
      <c r="C13" s="14" t="s">
        <v>332</v>
      </c>
      <c r="D13" s="181">
        <v>10000</v>
      </c>
      <c r="E13" s="181">
        <v>10000</v>
      </c>
      <c r="F13" s="181">
        <v>10000</v>
      </c>
      <c r="G13" s="181">
        <v>10000</v>
      </c>
      <c r="H13" s="189">
        <f t="shared" si="1"/>
        <v>40000</v>
      </c>
      <c r="I13" s="191">
        <f t="shared" si="2"/>
        <v>2.185792349726776E-2</v>
      </c>
      <c r="J13" s="205"/>
      <c r="L13" s="3" t="s">
        <v>325</v>
      </c>
      <c r="M13" s="59" t="s">
        <v>186</v>
      </c>
      <c r="N13" s="59"/>
      <c r="O13" s="193">
        <f t="shared" ca="1" si="0"/>
        <v>460000</v>
      </c>
      <c r="Q13" s="180">
        <v>400000</v>
      </c>
      <c r="R13" s="237">
        <f>G11</f>
        <v>460000</v>
      </c>
      <c r="S13" s="180">
        <v>520000</v>
      </c>
      <c r="Y13" s="177"/>
    </row>
    <row r="14" spans="2:25" s="21" customFormat="1" ht="13.9" x14ac:dyDescent="0.3">
      <c r="B14" s="74"/>
      <c r="C14" s="17"/>
      <c r="D14" s="46"/>
      <c r="E14" s="46"/>
      <c r="F14" s="46"/>
      <c r="G14" s="46"/>
      <c r="H14" s="190">
        <f>SUM(H11:H13)</f>
        <v>1830000</v>
      </c>
      <c r="J14" s="205"/>
      <c r="M14" s="177"/>
      <c r="N14" s="177"/>
      <c r="Y14" s="177"/>
    </row>
    <row r="15" spans="2:25" s="21" customFormat="1" ht="13.9" x14ac:dyDescent="0.3">
      <c r="B15" s="45"/>
      <c r="C15" s="17"/>
      <c r="D15" s="46"/>
      <c r="J15" s="205"/>
      <c r="L15" s="3" t="s">
        <v>293</v>
      </c>
      <c r="M15" s="59"/>
      <c r="N15" s="177"/>
      <c r="Y15" s="177"/>
    </row>
    <row r="16" spans="2:25" s="21" customFormat="1" ht="13.9" x14ac:dyDescent="0.3">
      <c r="B16" s="200" t="s">
        <v>163</v>
      </c>
      <c r="C16" s="201"/>
      <c r="D16" s="202"/>
      <c r="E16" s="203"/>
      <c r="F16" s="203"/>
      <c r="G16" s="203"/>
      <c r="H16" s="203"/>
      <c r="J16" s="205"/>
      <c r="L16" s="3" t="s">
        <v>325</v>
      </c>
      <c r="M16" s="59" t="s">
        <v>183</v>
      </c>
      <c r="N16" s="177"/>
      <c r="O16" s="193">
        <f t="shared" ref="O16:O19" ca="1" si="3">OFFSET(P16,,$Q$2)</f>
        <v>15000</v>
      </c>
      <c r="Q16" s="180">
        <v>9000</v>
      </c>
      <c r="R16" s="237">
        <f>D12</f>
        <v>15000</v>
      </c>
      <c r="S16" s="180">
        <v>17000</v>
      </c>
      <c r="Y16" s="177"/>
    </row>
    <row r="17" spans="2:25" s="21" customFormat="1" ht="13.9" x14ac:dyDescent="0.3">
      <c r="B17" s="5"/>
      <c r="C17" s="17"/>
      <c r="D17" s="46"/>
      <c r="J17" s="205"/>
      <c r="L17" s="3" t="s">
        <v>325</v>
      </c>
      <c r="M17" s="59" t="s">
        <v>184</v>
      </c>
      <c r="N17" s="177"/>
      <c r="O17" s="193">
        <f t="shared" ca="1" si="3"/>
        <v>15000</v>
      </c>
      <c r="Q17" s="180">
        <v>11000</v>
      </c>
      <c r="R17" s="237">
        <f>E12</f>
        <v>15000</v>
      </c>
      <c r="S17" s="180">
        <v>18000</v>
      </c>
      <c r="Y17" s="177"/>
    </row>
    <row r="18" spans="2:25" s="21" customFormat="1" ht="13.9" x14ac:dyDescent="0.3">
      <c r="B18" s="48" t="s">
        <v>164</v>
      </c>
      <c r="C18" s="14" t="s">
        <v>120</v>
      </c>
      <c r="D18" s="181">
        <v>11000</v>
      </c>
      <c r="E18" s="48" t="s">
        <v>166</v>
      </c>
      <c r="J18" s="205"/>
      <c r="L18" s="3" t="s">
        <v>325</v>
      </c>
      <c r="M18" s="59" t="s">
        <v>185</v>
      </c>
      <c r="N18" s="177"/>
      <c r="O18" s="193">
        <f t="shared" ca="1" si="3"/>
        <v>15000</v>
      </c>
      <c r="Q18" s="180">
        <v>12000</v>
      </c>
      <c r="R18" s="237">
        <f>F12</f>
        <v>15000</v>
      </c>
      <c r="S18" s="180">
        <v>19000</v>
      </c>
      <c r="Y18" s="177"/>
    </row>
    <row r="19" spans="2:25" s="21" customFormat="1" ht="13.9" x14ac:dyDescent="0.3">
      <c r="B19" s="47" t="s">
        <v>165</v>
      </c>
      <c r="C19" s="14" t="s">
        <v>120</v>
      </c>
      <c r="D19" s="181">
        <v>500</v>
      </c>
      <c r="E19" s="48" t="s">
        <v>129</v>
      </c>
      <c r="J19" s="205"/>
      <c r="L19" s="3" t="s">
        <v>325</v>
      </c>
      <c r="M19" s="59" t="s">
        <v>186</v>
      </c>
      <c r="N19" s="177"/>
      <c r="O19" s="193">
        <f t="shared" ca="1" si="3"/>
        <v>15000</v>
      </c>
      <c r="Q19" s="180">
        <v>14000</v>
      </c>
      <c r="R19" s="237">
        <f>G12</f>
        <v>15000</v>
      </c>
      <c r="S19" s="180">
        <v>22000</v>
      </c>
      <c r="Y19" s="177"/>
    </row>
    <row r="20" spans="2:25" s="21" customFormat="1" ht="13.9" x14ac:dyDescent="0.3">
      <c r="B20" s="45"/>
      <c r="C20" s="17"/>
      <c r="D20" s="46"/>
      <c r="J20" s="205"/>
      <c r="M20" s="177"/>
      <c r="N20" s="177"/>
      <c r="Y20" s="177"/>
    </row>
    <row r="21" spans="2:25" ht="13.9" x14ac:dyDescent="0.3">
      <c r="L21" s="176" t="s">
        <v>294</v>
      </c>
    </row>
    <row r="22" spans="2:25" ht="13.9" x14ac:dyDescent="0.3">
      <c r="B22" s="196" t="s">
        <v>125</v>
      </c>
      <c r="C22" s="197"/>
      <c r="D22" s="198"/>
      <c r="E22" s="199"/>
      <c r="F22" s="199"/>
      <c r="G22" s="199"/>
      <c r="H22" s="199"/>
      <c r="L22" s="3" t="s">
        <v>325</v>
      </c>
      <c r="M22" s="59" t="s">
        <v>183</v>
      </c>
      <c r="O22" s="193">
        <f t="shared" ref="O22:O28" ca="1" si="4">OFFSET(P22,,$Q$2)</f>
        <v>10000</v>
      </c>
      <c r="Q22" s="179">
        <v>8500</v>
      </c>
      <c r="R22" s="195">
        <f>D13</f>
        <v>10000</v>
      </c>
      <c r="S22" s="179">
        <v>11000</v>
      </c>
    </row>
    <row r="23" spans="2:25" ht="13.9" x14ac:dyDescent="0.3">
      <c r="L23" s="3" t="s">
        <v>325</v>
      </c>
      <c r="M23" s="59" t="s">
        <v>184</v>
      </c>
      <c r="O23" s="193">
        <f t="shared" ca="1" si="4"/>
        <v>10000</v>
      </c>
      <c r="Q23" s="179">
        <v>8000</v>
      </c>
      <c r="R23" s="195">
        <f>E13</f>
        <v>10000</v>
      </c>
      <c r="S23" s="179">
        <v>12000</v>
      </c>
    </row>
    <row r="24" spans="2:25" ht="13.9" x14ac:dyDescent="0.3">
      <c r="B24" s="11" t="s">
        <v>127</v>
      </c>
      <c r="D24" s="8"/>
      <c r="G24" s="59" t="s">
        <v>218</v>
      </c>
      <c r="L24" s="3" t="s">
        <v>325</v>
      </c>
      <c r="M24" s="59" t="s">
        <v>185</v>
      </c>
      <c r="O24" s="193">
        <f t="shared" ca="1" si="4"/>
        <v>10000</v>
      </c>
      <c r="Q24" s="179">
        <v>7500</v>
      </c>
      <c r="R24" s="195">
        <f>F13</f>
        <v>10000</v>
      </c>
      <c r="S24" s="179">
        <v>9500</v>
      </c>
    </row>
    <row r="25" spans="2:25" ht="13.9" x14ac:dyDescent="0.3">
      <c r="B25" s="5" t="s">
        <v>160</v>
      </c>
      <c r="C25" s="14" t="s">
        <v>216</v>
      </c>
      <c r="D25" s="182">
        <v>0.29199999999999998</v>
      </c>
      <c r="G25" s="179">
        <v>140640</v>
      </c>
      <c r="H25" s="195">
        <f>G25*(1+D25)</f>
        <v>181706.88</v>
      </c>
      <c r="L25" s="3" t="s">
        <v>325</v>
      </c>
      <c r="M25" s="59" t="s">
        <v>186</v>
      </c>
      <c r="O25" s="193">
        <f t="shared" ca="1" si="4"/>
        <v>10000</v>
      </c>
      <c r="Q25" s="179">
        <v>8500</v>
      </c>
      <c r="R25" s="195">
        <f>G13</f>
        <v>10000</v>
      </c>
      <c r="S25" s="179">
        <v>10000</v>
      </c>
    </row>
    <row r="26" spans="2:25" ht="13.9" x14ac:dyDescent="0.3">
      <c r="B26" s="5" t="s">
        <v>161</v>
      </c>
      <c r="D26" s="183">
        <v>0.01</v>
      </c>
      <c r="E26" s="50" t="s">
        <v>217</v>
      </c>
    </row>
    <row r="27" spans="2:25" ht="13.9" customHeight="1" x14ac:dyDescent="0.3">
      <c r="B27" s="49" t="s">
        <v>162</v>
      </c>
      <c r="D27" s="183">
        <v>0.04</v>
      </c>
      <c r="E27" s="50" t="s">
        <v>217</v>
      </c>
      <c r="L27" s="48" t="s">
        <v>164</v>
      </c>
      <c r="M27" s="59" t="s">
        <v>302</v>
      </c>
      <c r="O27" s="193">
        <f t="shared" ca="1" si="4"/>
        <v>11000</v>
      </c>
      <c r="Q27" s="179">
        <v>11000</v>
      </c>
      <c r="R27" s="189">
        <f>D18</f>
        <v>11000</v>
      </c>
      <c r="S27" s="179">
        <v>11000</v>
      </c>
    </row>
    <row r="28" spans="2:25" ht="13.9" x14ac:dyDescent="0.3">
      <c r="L28" s="47" t="s">
        <v>165</v>
      </c>
      <c r="M28" s="59" t="s">
        <v>301</v>
      </c>
      <c r="O28" s="193">
        <f t="shared" ca="1" si="4"/>
        <v>500</v>
      </c>
      <c r="Q28" s="179">
        <v>500</v>
      </c>
      <c r="R28" s="189">
        <f>D19</f>
        <v>500</v>
      </c>
      <c r="S28" s="179">
        <v>500</v>
      </c>
    </row>
    <row r="30" spans="2:25" ht="13.9" x14ac:dyDescent="0.3">
      <c r="B30" s="11" t="s">
        <v>128</v>
      </c>
      <c r="L30" s="21" t="s">
        <v>288</v>
      </c>
      <c r="M30" s="177"/>
    </row>
    <row r="31" spans="2:25" ht="13.9" x14ac:dyDescent="0.3">
      <c r="B31" s="11"/>
      <c r="D31" s="8"/>
      <c r="E31" s="8"/>
      <c r="L31" s="21" t="s">
        <v>295</v>
      </c>
      <c r="M31" s="177" t="s">
        <v>301</v>
      </c>
      <c r="N31" s="59">
        <v>2013</v>
      </c>
      <c r="O31" s="57">
        <f>G25</f>
        <v>140640</v>
      </c>
    </row>
    <row r="32" spans="2:25" ht="13.9" x14ac:dyDescent="0.3">
      <c r="B32" s="49" t="s">
        <v>167</v>
      </c>
      <c r="C32" s="14" t="s">
        <v>120</v>
      </c>
      <c r="D32" s="184">
        <v>3000</v>
      </c>
      <c r="E32" s="48" t="s">
        <v>129</v>
      </c>
      <c r="L32" s="21" t="s">
        <v>297</v>
      </c>
      <c r="M32" s="177"/>
      <c r="O32" s="194">
        <f t="shared" ref="O32" ca="1" si="5">OFFSET(P32,,$Q$2)</f>
        <v>0.29199999999999998</v>
      </c>
      <c r="Q32" s="240">
        <v>0.35</v>
      </c>
      <c r="R32" s="238">
        <f>D25</f>
        <v>0.29199999999999998</v>
      </c>
      <c r="S32" s="240">
        <v>0.15</v>
      </c>
    </row>
    <row r="33" spans="2:19" x14ac:dyDescent="0.25">
      <c r="B33" s="49" t="s">
        <v>168</v>
      </c>
      <c r="C33" s="14" t="s">
        <v>120</v>
      </c>
      <c r="D33" s="184">
        <v>10000</v>
      </c>
      <c r="E33" s="48" t="s">
        <v>129</v>
      </c>
      <c r="L33" s="21"/>
      <c r="M33" s="177"/>
    </row>
    <row r="34" spans="2:19" x14ac:dyDescent="0.25">
      <c r="B34" s="49" t="s">
        <v>169</v>
      </c>
      <c r="C34" s="14" t="s">
        <v>120</v>
      </c>
      <c r="D34" s="184">
        <v>2000</v>
      </c>
      <c r="E34" s="48" t="s">
        <v>129</v>
      </c>
      <c r="L34" s="3" t="s">
        <v>298</v>
      </c>
    </row>
    <row r="35" spans="2:19" x14ac:dyDescent="0.25">
      <c r="B35" s="49" t="s">
        <v>126</v>
      </c>
      <c r="C35" s="14" t="s">
        <v>120</v>
      </c>
      <c r="D35" s="184">
        <v>10000</v>
      </c>
      <c r="E35" s="48" t="s">
        <v>129</v>
      </c>
      <c r="L35" s="3" t="s">
        <v>299</v>
      </c>
      <c r="M35" s="177" t="s">
        <v>301</v>
      </c>
      <c r="O35" s="59" t="s">
        <v>217</v>
      </c>
    </row>
    <row r="36" spans="2:19" ht="15" x14ac:dyDescent="0.25">
      <c r="B36" s="49" t="s">
        <v>171</v>
      </c>
      <c r="C36" s="14" t="s">
        <v>120</v>
      </c>
      <c r="D36" s="184">
        <v>50000</v>
      </c>
      <c r="E36" s="48" t="s">
        <v>129</v>
      </c>
      <c r="L36" s="3" t="s">
        <v>300</v>
      </c>
      <c r="O36" s="194">
        <f t="shared" ref="O36" ca="1" si="6">OFFSET(P36,,$Q$2)</f>
        <v>0.01</v>
      </c>
      <c r="Q36" s="242">
        <v>0.03</v>
      </c>
      <c r="R36" s="239">
        <f>D26</f>
        <v>0.01</v>
      </c>
      <c r="S36" s="241">
        <v>5.0000000000000001E-3</v>
      </c>
    </row>
    <row r="37" spans="2:19" x14ac:dyDescent="0.25">
      <c r="B37" s="49" t="s">
        <v>172</v>
      </c>
      <c r="C37" s="14" t="s">
        <v>120</v>
      </c>
      <c r="D37" s="184">
        <v>2500</v>
      </c>
      <c r="E37" s="48" t="s">
        <v>129</v>
      </c>
    </row>
    <row r="38" spans="2:19" x14ac:dyDescent="0.25">
      <c r="B38" s="49" t="s">
        <v>174</v>
      </c>
      <c r="C38" s="14" t="s">
        <v>120</v>
      </c>
      <c r="D38" s="184">
        <v>17000</v>
      </c>
      <c r="E38" s="50" t="s">
        <v>182</v>
      </c>
      <c r="L38" s="50" t="s">
        <v>162</v>
      </c>
    </row>
    <row r="39" spans="2:19" x14ac:dyDescent="0.25">
      <c r="B39" s="49" t="s">
        <v>173</v>
      </c>
      <c r="C39" s="14" t="s">
        <v>120</v>
      </c>
      <c r="D39" s="184">
        <v>500000</v>
      </c>
      <c r="E39" s="48" t="s">
        <v>129</v>
      </c>
      <c r="L39" s="3" t="s">
        <v>299</v>
      </c>
      <c r="M39" s="177" t="s">
        <v>301</v>
      </c>
      <c r="O39" s="59" t="s">
        <v>217</v>
      </c>
    </row>
    <row r="40" spans="2:19" ht="15" x14ac:dyDescent="0.25">
      <c r="B40" s="49" t="s">
        <v>181</v>
      </c>
      <c r="C40" s="14" t="s">
        <v>216</v>
      </c>
      <c r="D40" s="183">
        <v>0.41974967822992015</v>
      </c>
      <c r="E40" s="48"/>
      <c r="G40" s="179">
        <v>2035070</v>
      </c>
      <c r="H40" s="195">
        <f>G40*(1+D40)</f>
        <v>2889289.9776753634</v>
      </c>
      <c r="L40" s="3" t="s">
        <v>300</v>
      </c>
      <c r="O40" s="194">
        <f t="shared" ref="O40" ca="1" si="7">OFFSET(P40,,$Q$2)</f>
        <v>0.04</v>
      </c>
      <c r="Q40" s="241">
        <v>0.05</v>
      </c>
      <c r="R40" s="239">
        <v>0.04</v>
      </c>
      <c r="S40" s="241">
        <v>0.02</v>
      </c>
    </row>
    <row r="41" spans="2:19" x14ac:dyDescent="0.25">
      <c r="B41" s="49" t="s">
        <v>175</v>
      </c>
      <c r="C41" s="14" t="s">
        <v>120</v>
      </c>
      <c r="D41" s="184">
        <v>5000</v>
      </c>
      <c r="E41" s="48" t="s">
        <v>129</v>
      </c>
      <c r="L41" s="21"/>
      <c r="M41" s="177"/>
    </row>
    <row r="42" spans="2:19" ht="15" x14ac:dyDescent="0.25">
      <c r="B42" s="49" t="s">
        <v>176</v>
      </c>
      <c r="C42" s="14" t="s">
        <v>216</v>
      </c>
      <c r="D42" s="183">
        <v>0.38713904729175375</v>
      </c>
      <c r="E42" s="48"/>
      <c r="G42" s="179">
        <v>18951</v>
      </c>
      <c r="H42" s="195">
        <f>G42*(1+D42)</f>
        <v>26287.672085226026</v>
      </c>
      <c r="L42" s="21" t="s">
        <v>167</v>
      </c>
      <c r="M42" s="177" t="s">
        <v>301</v>
      </c>
      <c r="O42" s="193">
        <f t="shared" ref="O42:O49" ca="1" si="8">OFFSET(P42,,$Q$2)</f>
        <v>3000</v>
      </c>
      <c r="Q42" s="243">
        <f t="shared" ref="Q42:Q48" si="9">D32</f>
        <v>3000</v>
      </c>
      <c r="R42" s="189">
        <f t="shared" ref="R42:R49" si="10">D32</f>
        <v>3000</v>
      </c>
      <c r="S42" s="243">
        <f t="shared" ref="S42:S48" si="11">D32</f>
        <v>3000</v>
      </c>
    </row>
    <row r="43" spans="2:19" ht="15" x14ac:dyDescent="0.25">
      <c r="B43" s="49" t="s">
        <v>180</v>
      </c>
      <c r="C43" s="14" t="s">
        <v>120</v>
      </c>
      <c r="D43" s="184">
        <v>30000</v>
      </c>
      <c r="E43" s="48" t="s">
        <v>129</v>
      </c>
      <c r="L43" s="49" t="s">
        <v>168</v>
      </c>
      <c r="M43" s="177" t="s">
        <v>301</v>
      </c>
      <c r="O43" s="193">
        <f t="shared" ca="1" si="8"/>
        <v>10000</v>
      </c>
      <c r="Q43" s="243">
        <f t="shared" si="9"/>
        <v>10000</v>
      </c>
      <c r="R43" s="189">
        <f t="shared" si="10"/>
        <v>10000</v>
      </c>
      <c r="S43" s="243">
        <f t="shared" si="11"/>
        <v>10000</v>
      </c>
    </row>
    <row r="44" spans="2:19" ht="15" x14ac:dyDescent="0.25">
      <c r="B44" s="49" t="s">
        <v>177</v>
      </c>
      <c r="C44" s="14" t="s">
        <v>216</v>
      </c>
      <c r="D44" s="182">
        <v>0.39009175778662764</v>
      </c>
      <c r="E44" s="48"/>
      <c r="G44" s="179">
        <v>71244</v>
      </c>
      <c r="H44" s="195">
        <f>G44*(1+D44)</f>
        <v>99035.6971917505</v>
      </c>
      <c r="L44" s="49" t="s">
        <v>169</v>
      </c>
      <c r="M44" s="177" t="s">
        <v>301</v>
      </c>
      <c r="O44" s="193">
        <f t="shared" ca="1" si="8"/>
        <v>2000</v>
      </c>
      <c r="Q44" s="243">
        <f t="shared" si="9"/>
        <v>2000</v>
      </c>
      <c r="R44" s="189">
        <f t="shared" si="10"/>
        <v>2000</v>
      </c>
      <c r="S44" s="243">
        <f t="shared" si="11"/>
        <v>2000</v>
      </c>
    </row>
    <row r="45" spans="2:19" ht="15" x14ac:dyDescent="0.25">
      <c r="B45" s="49" t="s">
        <v>178</v>
      </c>
      <c r="C45" s="14" t="s">
        <v>120</v>
      </c>
      <c r="D45" s="184">
        <v>200</v>
      </c>
      <c r="E45" s="48" t="s">
        <v>129</v>
      </c>
      <c r="L45" s="49" t="s">
        <v>126</v>
      </c>
      <c r="M45" s="177" t="s">
        <v>301</v>
      </c>
      <c r="O45" s="193">
        <f t="shared" ca="1" si="8"/>
        <v>10000</v>
      </c>
      <c r="Q45" s="243">
        <f t="shared" si="9"/>
        <v>10000</v>
      </c>
      <c r="R45" s="189">
        <f t="shared" si="10"/>
        <v>10000</v>
      </c>
      <c r="S45" s="243">
        <f t="shared" si="11"/>
        <v>10000</v>
      </c>
    </row>
    <row r="46" spans="2:19" ht="15" x14ac:dyDescent="0.25">
      <c r="B46" s="49" t="s">
        <v>179</v>
      </c>
      <c r="C46" s="14" t="s">
        <v>216</v>
      </c>
      <c r="D46" s="183">
        <v>3.2822286276826818E-2</v>
      </c>
      <c r="E46" s="48"/>
      <c r="G46" s="179">
        <v>110778</v>
      </c>
      <c r="H46" s="195">
        <f>G46*(1+D46)</f>
        <v>114413.98722917432</v>
      </c>
      <c r="L46" s="49" t="s">
        <v>171</v>
      </c>
      <c r="M46" s="177" t="s">
        <v>301</v>
      </c>
      <c r="O46" s="193">
        <f t="shared" ca="1" si="8"/>
        <v>50000</v>
      </c>
      <c r="Q46" s="243">
        <f t="shared" si="9"/>
        <v>50000</v>
      </c>
      <c r="R46" s="189">
        <f t="shared" si="10"/>
        <v>50000</v>
      </c>
      <c r="S46" s="243">
        <f t="shared" si="11"/>
        <v>50000</v>
      </c>
    </row>
    <row r="47" spans="2:19" ht="15" x14ac:dyDescent="0.25">
      <c r="B47" s="49" t="s">
        <v>170</v>
      </c>
      <c r="C47" s="14" t="s">
        <v>120</v>
      </c>
      <c r="D47" s="184">
        <v>20000</v>
      </c>
      <c r="E47" s="48" t="s">
        <v>129</v>
      </c>
      <c r="L47" s="49" t="s">
        <v>172</v>
      </c>
      <c r="M47" s="177" t="s">
        <v>301</v>
      </c>
      <c r="O47" s="193">
        <f t="shared" ca="1" si="8"/>
        <v>2500</v>
      </c>
      <c r="Q47" s="243">
        <f t="shared" si="9"/>
        <v>2500</v>
      </c>
      <c r="R47" s="189">
        <f t="shared" si="10"/>
        <v>2500</v>
      </c>
      <c r="S47" s="243">
        <f t="shared" si="11"/>
        <v>2500</v>
      </c>
    </row>
    <row r="48" spans="2:19" ht="42.75" x14ac:dyDescent="0.25">
      <c r="B48" s="5" t="s">
        <v>123</v>
      </c>
      <c r="D48" s="58" t="s">
        <v>215</v>
      </c>
      <c r="E48" s="48"/>
      <c r="L48" s="49" t="s">
        <v>174</v>
      </c>
      <c r="M48" s="177" t="s">
        <v>302</v>
      </c>
      <c r="O48" s="193">
        <f t="shared" ca="1" si="8"/>
        <v>17000</v>
      </c>
      <c r="Q48" s="243">
        <f t="shared" si="9"/>
        <v>17000</v>
      </c>
      <c r="R48" s="189">
        <f t="shared" si="10"/>
        <v>17000</v>
      </c>
      <c r="S48" s="243">
        <f t="shared" si="11"/>
        <v>17000</v>
      </c>
    </row>
    <row r="49" spans="2:25" s="10" customFormat="1" ht="13.9" customHeight="1" x14ac:dyDescent="0.25">
      <c r="B49" s="52"/>
      <c r="C49" s="23"/>
      <c r="D49" s="46"/>
      <c r="E49" s="48"/>
      <c r="J49" s="199"/>
      <c r="L49" s="49" t="s">
        <v>173</v>
      </c>
      <c r="M49" s="177" t="s">
        <v>301</v>
      </c>
      <c r="N49" s="59"/>
      <c r="O49" s="193">
        <f t="shared" ca="1" si="8"/>
        <v>500000</v>
      </c>
      <c r="P49" s="3"/>
      <c r="Q49" s="243">
        <v>500000</v>
      </c>
      <c r="R49" s="189">
        <f t="shared" si="10"/>
        <v>500000</v>
      </c>
      <c r="S49" s="243">
        <v>500000</v>
      </c>
      <c r="Y49" s="406"/>
    </row>
    <row r="50" spans="2:25" s="10" customFormat="1" x14ac:dyDescent="0.25">
      <c r="B50" s="52"/>
      <c r="C50" s="23"/>
      <c r="D50" s="46"/>
      <c r="E50" s="48"/>
      <c r="J50" s="199"/>
      <c r="Y50" s="406"/>
    </row>
    <row r="51" spans="2:25" ht="15" x14ac:dyDescent="0.25">
      <c r="B51" s="204"/>
      <c r="C51" s="197"/>
      <c r="D51" s="198"/>
      <c r="E51" s="199"/>
      <c r="F51" s="199"/>
      <c r="G51" s="199"/>
      <c r="H51" s="199"/>
      <c r="L51" s="21" t="s">
        <v>181</v>
      </c>
      <c r="M51" s="177"/>
    </row>
    <row r="52" spans="2:25" x14ac:dyDescent="0.25">
      <c r="L52" s="21" t="s">
        <v>295</v>
      </c>
      <c r="M52" s="177"/>
      <c r="N52" s="59">
        <v>2013</v>
      </c>
      <c r="O52" s="57">
        <f>G40</f>
        <v>2035070</v>
      </c>
      <c r="P52" s="10"/>
      <c r="Q52" s="10"/>
      <c r="R52" s="10"/>
      <c r="S52" s="10"/>
    </row>
    <row r="53" spans="2:25" ht="15" x14ac:dyDescent="0.25">
      <c r="B53" s="5" t="s">
        <v>146</v>
      </c>
      <c r="D53" s="183">
        <v>0</v>
      </c>
      <c r="E53" s="3" t="s">
        <v>147</v>
      </c>
      <c r="L53" s="21" t="s">
        <v>297</v>
      </c>
      <c r="M53" s="177" t="s">
        <v>301</v>
      </c>
      <c r="O53" s="194">
        <f t="shared" ref="O53" ca="1" si="12">OFFSET(P53,,$Q$2)</f>
        <v>0.41974967822992015</v>
      </c>
      <c r="P53" s="10"/>
      <c r="Q53" s="241">
        <v>0.55000000000000004</v>
      </c>
      <c r="R53" s="239">
        <f>D40</f>
        <v>0.41974967822992015</v>
      </c>
      <c r="S53" s="241">
        <v>0.3</v>
      </c>
    </row>
    <row r="54" spans="2:25" x14ac:dyDescent="0.25">
      <c r="D54" s="183">
        <v>0.17</v>
      </c>
      <c r="E54" s="3" t="s">
        <v>148</v>
      </c>
    </row>
    <row r="55" spans="2:25" ht="15" x14ac:dyDescent="0.25">
      <c r="L55" s="49" t="s">
        <v>175</v>
      </c>
      <c r="M55" s="177" t="s">
        <v>301</v>
      </c>
      <c r="O55" s="193">
        <f t="shared" ref="O55" ca="1" si="13">OFFSET(P55,,$Q$2)</f>
        <v>5000</v>
      </c>
      <c r="Q55" s="243">
        <f>D41</f>
        <v>5000</v>
      </c>
      <c r="R55" s="189">
        <f>D41</f>
        <v>5000</v>
      </c>
      <c r="S55" s="243">
        <f>D41</f>
        <v>5000</v>
      </c>
    </row>
    <row r="56" spans="2:25" ht="15" x14ac:dyDescent="0.25">
      <c r="B56" s="204"/>
      <c r="C56" s="197"/>
      <c r="D56" s="198"/>
      <c r="E56" s="199"/>
      <c r="F56" s="199"/>
      <c r="G56" s="199"/>
      <c r="H56" s="199"/>
    </row>
    <row r="57" spans="2:25" x14ac:dyDescent="0.25">
      <c r="L57" s="21" t="s">
        <v>176</v>
      </c>
      <c r="M57" s="177"/>
    </row>
    <row r="58" spans="2:25" x14ac:dyDescent="0.25">
      <c r="L58" s="21" t="s">
        <v>295</v>
      </c>
      <c r="M58" s="177"/>
      <c r="N58" s="59">
        <v>2013</v>
      </c>
      <c r="O58" s="57">
        <f>G42</f>
        <v>18951</v>
      </c>
    </row>
    <row r="59" spans="2:25" ht="15" x14ac:dyDescent="0.25">
      <c r="L59" s="21" t="s">
        <v>297</v>
      </c>
      <c r="M59" s="177" t="s">
        <v>301</v>
      </c>
      <c r="O59" s="194">
        <f t="shared" ref="O59" ca="1" si="14">OFFSET(P59,,$Q$2)</f>
        <v>0.38713904729175375</v>
      </c>
      <c r="Q59" s="241">
        <v>0.42</v>
      </c>
      <c r="R59" s="239">
        <f>D42</f>
        <v>0.38713904729175375</v>
      </c>
      <c r="S59" s="241">
        <v>0.25</v>
      </c>
    </row>
    <row r="61" spans="2:25" ht="15" x14ac:dyDescent="0.25">
      <c r="L61" s="49" t="s">
        <v>180</v>
      </c>
      <c r="M61" s="177" t="s">
        <v>301</v>
      </c>
      <c r="O61" s="193">
        <f t="shared" ref="O61" ca="1" si="15">OFFSET(P61,,$Q$2)</f>
        <v>30000</v>
      </c>
      <c r="Q61" s="243">
        <f>D43</f>
        <v>30000</v>
      </c>
      <c r="R61" s="189">
        <f>D43</f>
        <v>30000</v>
      </c>
      <c r="S61" s="243">
        <f>D43</f>
        <v>30000</v>
      </c>
    </row>
    <row r="63" spans="2:25" x14ac:dyDescent="0.25">
      <c r="L63" s="21" t="s">
        <v>177</v>
      </c>
      <c r="M63" s="177"/>
    </row>
    <row r="64" spans="2:25" x14ac:dyDescent="0.25">
      <c r="L64" s="21" t="s">
        <v>295</v>
      </c>
      <c r="M64" s="177"/>
      <c r="N64" s="59">
        <v>2013</v>
      </c>
      <c r="O64" s="57">
        <f>G44</f>
        <v>71244</v>
      </c>
    </row>
    <row r="65" spans="12:19" ht="15" x14ac:dyDescent="0.25">
      <c r="L65" s="21" t="s">
        <v>297</v>
      </c>
      <c r="M65" s="177" t="s">
        <v>301</v>
      </c>
      <c r="O65" s="194">
        <f t="shared" ref="O65" ca="1" si="16">OFFSET(P65,,$Q$2)</f>
        <v>0.39009175778662764</v>
      </c>
      <c r="Q65" s="241">
        <v>0.43</v>
      </c>
      <c r="R65" s="238">
        <f>D44</f>
        <v>0.39009175778662764</v>
      </c>
      <c r="S65" s="241">
        <v>0.2</v>
      </c>
    </row>
    <row r="67" spans="12:19" ht="28.5" x14ac:dyDescent="0.25">
      <c r="L67" s="49" t="s">
        <v>178</v>
      </c>
      <c r="M67" s="177" t="s">
        <v>301</v>
      </c>
      <c r="O67" s="193">
        <f t="shared" ref="O67" ca="1" si="17">OFFSET(P67,,$Q$2)</f>
        <v>200</v>
      </c>
      <c r="Q67" s="243">
        <f>D45</f>
        <v>200</v>
      </c>
      <c r="R67" s="189">
        <f>D45</f>
        <v>200</v>
      </c>
      <c r="S67" s="243">
        <f>D45</f>
        <v>200</v>
      </c>
    </row>
    <row r="69" spans="12:19" x14ac:dyDescent="0.25">
      <c r="L69" s="21" t="s">
        <v>179</v>
      </c>
      <c r="M69" s="177"/>
    </row>
    <row r="70" spans="12:19" x14ac:dyDescent="0.25">
      <c r="L70" s="21" t="s">
        <v>295</v>
      </c>
      <c r="M70" s="177"/>
      <c r="N70" s="59">
        <v>2013</v>
      </c>
      <c r="O70" s="57">
        <f>G46</f>
        <v>110778</v>
      </c>
    </row>
    <row r="71" spans="12:19" ht="15" x14ac:dyDescent="0.25">
      <c r="L71" s="21" t="s">
        <v>297</v>
      </c>
      <c r="M71" s="177" t="s">
        <v>301</v>
      </c>
      <c r="O71" s="194">
        <f t="shared" ref="O71" ca="1" si="18">OFFSET(P71,,$Q$2)</f>
        <v>3.2822286276826818E-2</v>
      </c>
      <c r="Q71" s="241">
        <v>0.05</v>
      </c>
      <c r="R71" s="239">
        <f>D46</f>
        <v>3.2822286276826818E-2</v>
      </c>
      <c r="S71" s="241">
        <v>0.01</v>
      </c>
    </row>
    <row r="73" spans="12:19" ht="15" x14ac:dyDescent="0.25">
      <c r="L73" s="49" t="s">
        <v>170</v>
      </c>
      <c r="M73" s="177" t="s">
        <v>301</v>
      </c>
      <c r="O73" s="193">
        <f t="shared" ref="O73" ca="1" si="19">OFFSET(P73,,$Q$2)</f>
        <v>20000</v>
      </c>
      <c r="Q73" s="243">
        <f>D47</f>
        <v>20000</v>
      </c>
      <c r="R73" s="189">
        <f>D47</f>
        <v>20000</v>
      </c>
      <c r="S73" s="243">
        <f>D47</f>
        <v>20000</v>
      </c>
    </row>
    <row r="75" spans="12:19" ht="15" x14ac:dyDescent="0.25">
      <c r="L75" s="3" t="s">
        <v>326</v>
      </c>
      <c r="M75" s="177" t="s">
        <v>301</v>
      </c>
      <c r="O75" s="194">
        <f t="shared" ref="O75" ca="1" si="20">OFFSET(P75,,$Q$2)</f>
        <v>0.17</v>
      </c>
      <c r="Q75" s="241">
        <v>0.17</v>
      </c>
      <c r="R75" s="239">
        <f>D54</f>
        <v>0.17</v>
      </c>
      <c r="S75" s="241">
        <v>0.17</v>
      </c>
    </row>
  </sheetData>
  <mergeCells count="1">
    <mergeCell ref="Q5:S5"/>
  </mergeCells>
  <dataValidations count="1">
    <dataValidation type="list" allowBlank="1" showInputMessage="1" showErrorMessage="1" sqref="Q2">
      <formula1>$Y$2:$Y$4</formula1>
    </dataValidation>
  </dataValidations>
  <pageMargins left="0.75" right="0.75" top="1" bottom="1" header="0.5" footer="0.5"/>
  <pageSetup paperSize="9" orientation="portrait" horizontalDpi="4294967292" verticalDpi="4294967292"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T436"/>
  <sheetViews>
    <sheetView topLeftCell="A417" workbookViewId="0">
      <selection activeCell="D428" sqref="D428"/>
    </sheetView>
  </sheetViews>
  <sheetFormatPr defaultRowHeight="15" outlineLevelRow="2" x14ac:dyDescent="0.25"/>
  <cols>
    <col min="2" max="2" width="34.7109375" customWidth="1"/>
    <col min="3" max="14" width="12.28515625" customWidth="1"/>
    <col min="15" max="15" width="12.5703125" customWidth="1"/>
    <col min="17" max="17" width="45.5703125" customWidth="1"/>
  </cols>
  <sheetData>
    <row r="1" spans="1:20" ht="22.9" x14ac:dyDescent="0.3">
      <c r="A1" s="1" t="s">
        <v>39</v>
      </c>
    </row>
    <row r="2" spans="1:20" ht="15" customHeight="1" x14ac:dyDescent="0.3">
      <c r="A2" s="157" t="s">
        <v>99</v>
      </c>
      <c r="B2" s="158"/>
    </row>
    <row r="3" spans="1:20" s="65" customFormat="1" ht="15" customHeight="1" x14ac:dyDescent="0.3">
      <c r="A3" s="62"/>
    </row>
    <row r="4" spans="1:20" s="65" customFormat="1" ht="14.45" x14ac:dyDescent="0.3">
      <c r="A4" s="62"/>
    </row>
    <row r="5" spans="1:20" s="272" customFormat="1" ht="13.9" x14ac:dyDescent="0.3">
      <c r="B5" s="270" t="s">
        <v>41</v>
      </c>
      <c r="C5" s="271"/>
      <c r="D5" s="271"/>
      <c r="E5" s="271"/>
      <c r="F5" s="271"/>
      <c r="G5" s="271"/>
      <c r="H5" s="271"/>
      <c r="I5" s="271"/>
      <c r="J5" s="271"/>
      <c r="K5" s="271"/>
      <c r="L5" s="271"/>
      <c r="M5" s="271"/>
      <c r="N5" s="271"/>
      <c r="O5" s="271"/>
      <c r="P5" s="271"/>
      <c r="Q5" s="271"/>
    </row>
    <row r="6" spans="1:20" s="248" customFormat="1" ht="13.9" x14ac:dyDescent="0.3">
      <c r="B6" s="252"/>
      <c r="C6" s="252"/>
      <c r="D6" s="453">
        <v>2014</v>
      </c>
      <c r="E6" s="453"/>
      <c r="F6" s="453"/>
      <c r="G6" s="453"/>
      <c r="H6" s="453"/>
      <c r="I6" s="453"/>
      <c r="J6" s="453"/>
      <c r="K6" s="453"/>
      <c r="L6" s="453"/>
      <c r="M6" s="453"/>
      <c r="N6" s="453"/>
      <c r="O6" s="453"/>
      <c r="P6" s="252"/>
      <c r="Q6" s="252"/>
    </row>
    <row r="7" spans="1:20" s="248" customFormat="1" ht="13.9" x14ac:dyDescent="0.3">
      <c r="B7" s="253"/>
      <c r="C7" s="253"/>
      <c r="D7" s="253" t="s">
        <v>1</v>
      </c>
      <c r="E7" s="253" t="s">
        <v>2</v>
      </c>
      <c r="F7" s="253" t="s">
        <v>3</v>
      </c>
      <c r="G7" s="253" t="s">
        <v>4</v>
      </c>
      <c r="H7" s="253" t="s">
        <v>5</v>
      </c>
      <c r="I7" s="253" t="s">
        <v>6</v>
      </c>
      <c r="J7" s="253" t="s">
        <v>7</v>
      </c>
      <c r="K7" s="253" t="s">
        <v>8</v>
      </c>
      <c r="L7" s="253" t="s">
        <v>9</v>
      </c>
      <c r="M7" s="253" t="s">
        <v>10</v>
      </c>
      <c r="N7" s="253" t="s">
        <v>11</v>
      </c>
      <c r="O7" s="253" t="s">
        <v>12</v>
      </c>
      <c r="P7" s="253" t="s">
        <v>30</v>
      </c>
      <c r="Q7" s="253" t="s">
        <v>32</v>
      </c>
    </row>
    <row r="8" spans="1:20" s="248" customFormat="1" ht="13.9" x14ac:dyDescent="0.3">
      <c r="Q8" s="249"/>
    </row>
    <row r="9" spans="1:20" s="248" customFormat="1" ht="13.9" hidden="1" outlineLevel="1" x14ac:dyDescent="0.3">
      <c r="B9" s="273" t="s">
        <v>188</v>
      </c>
      <c r="C9" s="274">
        <v>5</v>
      </c>
      <c r="D9" s="275" t="s">
        <v>48</v>
      </c>
      <c r="E9" s="275"/>
      <c r="F9" s="275"/>
      <c r="G9" s="275"/>
      <c r="H9" s="275"/>
      <c r="I9" s="275"/>
      <c r="J9" s="275"/>
      <c r="K9" s="275"/>
      <c r="L9" s="275"/>
      <c r="M9" s="275"/>
      <c r="N9" s="275"/>
      <c r="O9" s="276"/>
      <c r="Q9" s="249"/>
    </row>
    <row r="10" spans="1:20" s="248" customFormat="1" ht="13.9" hidden="1" outlineLevel="2" x14ac:dyDescent="0.3">
      <c r="B10" s="277" t="s">
        <v>42</v>
      </c>
      <c r="C10" s="264"/>
      <c r="D10" s="264"/>
      <c r="E10" s="264"/>
      <c r="F10" s="264"/>
      <c r="G10" s="264"/>
      <c r="H10" s="264"/>
      <c r="I10" s="264"/>
      <c r="J10" s="264"/>
      <c r="K10" s="264"/>
      <c r="L10" s="264"/>
      <c r="M10" s="264"/>
      <c r="N10" s="264"/>
      <c r="O10" s="278"/>
      <c r="Q10" s="279"/>
      <c r="R10" s="255"/>
      <c r="S10" s="255"/>
      <c r="T10" s="255"/>
    </row>
    <row r="11" spans="1:20" s="248" customFormat="1" ht="27.6" hidden="1" outlineLevel="2" x14ac:dyDescent="0.3">
      <c r="B11" s="280" t="s">
        <v>43</v>
      </c>
      <c r="C11" s="429">
        <v>18540</v>
      </c>
      <c r="D11" s="264">
        <f t="shared" ref="D11:N11" si="0">C14</f>
        <v>18540</v>
      </c>
      <c r="E11" s="264">
        <f t="shared" si="0"/>
        <v>18540</v>
      </c>
      <c r="F11" s="264">
        <f t="shared" si="0"/>
        <v>18540</v>
      </c>
      <c r="G11" s="264">
        <f t="shared" si="0"/>
        <v>18540</v>
      </c>
      <c r="H11" s="264">
        <f t="shared" si="0"/>
        <v>18540</v>
      </c>
      <c r="I11" s="264">
        <f t="shared" si="0"/>
        <v>18540</v>
      </c>
      <c r="J11" s="264">
        <f t="shared" si="0"/>
        <v>18540</v>
      </c>
      <c r="K11" s="264">
        <f t="shared" si="0"/>
        <v>18540</v>
      </c>
      <c r="L11" s="264">
        <f t="shared" si="0"/>
        <v>18540</v>
      </c>
      <c r="M11" s="264">
        <f t="shared" si="0"/>
        <v>18540</v>
      </c>
      <c r="N11" s="264">
        <f t="shared" si="0"/>
        <v>18540</v>
      </c>
      <c r="O11" s="278">
        <f>C11</f>
        <v>18540</v>
      </c>
      <c r="Q11" s="279" t="s">
        <v>102</v>
      </c>
      <c r="R11" s="255"/>
      <c r="S11" s="255"/>
      <c r="T11" s="255"/>
    </row>
    <row r="12" spans="1:20" s="248" customFormat="1" ht="13.9" hidden="1" outlineLevel="2" x14ac:dyDescent="0.3">
      <c r="B12" s="280" t="s">
        <v>44</v>
      </c>
      <c r="C12" s="429">
        <v>0</v>
      </c>
      <c r="D12" s="429">
        <v>0</v>
      </c>
      <c r="E12" s="429">
        <v>0</v>
      </c>
      <c r="F12" s="429">
        <v>0</v>
      </c>
      <c r="G12" s="429">
        <v>0</v>
      </c>
      <c r="H12" s="429">
        <v>0</v>
      </c>
      <c r="I12" s="429">
        <v>0</v>
      </c>
      <c r="J12" s="429">
        <v>0</v>
      </c>
      <c r="K12" s="429">
        <v>0</v>
      </c>
      <c r="L12" s="429">
        <v>0</v>
      </c>
      <c r="M12" s="429">
        <v>0</v>
      </c>
      <c r="N12" s="429"/>
      <c r="O12" s="278">
        <f>SUM(C12:N12)</f>
        <v>0</v>
      </c>
      <c r="Q12" s="281" t="s">
        <v>189</v>
      </c>
      <c r="R12" s="255"/>
      <c r="S12" s="255"/>
      <c r="T12" s="255"/>
    </row>
    <row r="13" spans="1:20" s="248" customFormat="1" ht="13.9" hidden="1" outlineLevel="2" x14ac:dyDescent="0.3">
      <c r="B13" s="280" t="s">
        <v>45</v>
      </c>
      <c r="C13" s="429">
        <v>0</v>
      </c>
      <c r="D13" s="429">
        <v>0</v>
      </c>
      <c r="E13" s="429">
        <v>0</v>
      </c>
      <c r="F13" s="429">
        <v>0</v>
      </c>
      <c r="G13" s="429">
        <v>0</v>
      </c>
      <c r="H13" s="429">
        <v>0</v>
      </c>
      <c r="I13" s="429">
        <v>0</v>
      </c>
      <c r="J13" s="429">
        <v>0</v>
      </c>
      <c r="K13" s="429">
        <v>0</v>
      </c>
      <c r="L13" s="429">
        <v>0</v>
      </c>
      <c r="M13" s="429">
        <v>0</v>
      </c>
      <c r="N13" s="429">
        <v>0</v>
      </c>
      <c r="O13" s="278">
        <f>SUM(C13:N13)</f>
        <v>0</v>
      </c>
      <c r="Q13" s="279" t="s">
        <v>101</v>
      </c>
      <c r="R13" s="255"/>
      <c r="S13" s="255"/>
      <c r="T13" s="255"/>
    </row>
    <row r="14" spans="1:20" s="248" customFormat="1" ht="13.9" hidden="1" outlineLevel="2" x14ac:dyDescent="0.3">
      <c r="B14" s="280" t="s">
        <v>46</v>
      </c>
      <c r="C14" s="282">
        <f t="shared" ref="C14:N14" si="1">SUM(C11:C13)</f>
        <v>18540</v>
      </c>
      <c r="D14" s="282">
        <f t="shared" si="1"/>
        <v>18540</v>
      </c>
      <c r="E14" s="282">
        <f t="shared" si="1"/>
        <v>18540</v>
      </c>
      <c r="F14" s="282">
        <f t="shared" si="1"/>
        <v>18540</v>
      </c>
      <c r="G14" s="282">
        <f t="shared" si="1"/>
        <v>18540</v>
      </c>
      <c r="H14" s="282">
        <f t="shared" si="1"/>
        <v>18540</v>
      </c>
      <c r="I14" s="282">
        <f t="shared" si="1"/>
        <v>18540</v>
      </c>
      <c r="J14" s="282">
        <f t="shared" si="1"/>
        <v>18540</v>
      </c>
      <c r="K14" s="282">
        <f t="shared" si="1"/>
        <v>18540</v>
      </c>
      <c r="L14" s="282">
        <f t="shared" si="1"/>
        <v>18540</v>
      </c>
      <c r="M14" s="282">
        <f t="shared" si="1"/>
        <v>18540</v>
      </c>
      <c r="N14" s="282">
        <f t="shared" si="1"/>
        <v>18540</v>
      </c>
      <c r="O14" s="283">
        <f>N14</f>
        <v>18540</v>
      </c>
      <c r="Q14" s="279"/>
      <c r="R14" s="255"/>
      <c r="S14" s="255"/>
      <c r="T14" s="255"/>
    </row>
    <row r="15" spans="1:20" s="248" customFormat="1" ht="13.9" hidden="1" outlineLevel="2" x14ac:dyDescent="0.3">
      <c r="B15" s="280"/>
      <c r="C15" s="264"/>
      <c r="D15" s="264"/>
      <c r="E15" s="264"/>
      <c r="F15" s="264"/>
      <c r="G15" s="264"/>
      <c r="H15" s="264"/>
      <c r="I15" s="264"/>
      <c r="J15" s="264"/>
      <c r="K15" s="264"/>
      <c r="L15" s="264"/>
      <c r="M15" s="264"/>
      <c r="N15" s="264"/>
      <c r="O15" s="278"/>
      <c r="Q15" s="279"/>
      <c r="R15" s="255"/>
      <c r="S15" s="255"/>
      <c r="T15" s="255"/>
    </row>
    <row r="16" spans="1:20" s="248" customFormat="1" ht="13.9" hidden="1" outlineLevel="2" x14ac:dyDescent="0.3">
      <c r="B16" s="277" t="s">
        <v>47</v>
      </c>
      <c r="C16" s="264"/>
      <c r="D16" s="264"/>
      <c r="E16" s="264"/>
      <c r="F16" s="264"/>
      <c r="G16" s="264"/>
      <c r="H16" s="264"/>
      <c r="I16" s="264"/>
      <c r="J16" s="264"/>
      <c r="K16" s="264"/>
      <c r="L16" s="264"/>
      <c r="M16" s="264"/>
      <c r="N16" s="264"/>
      <c r="O16" s="278"/>
      <c r="Q16" s="279"/>
      <c r="R16" s="255"/>
      <c r="S16" s="255"/>
      <c r="T16" s="255"/>
    </row>
    <row r="17" spans="2:20" s="248" customFormat="1" ht="13.9" hidden="1" outlineLevel="2" x14ac:dyDescent="0.3">
      <c r="B17" s="280" t="s">
        <v>43</v>
      </c>
      <c r="C17" s="429">
        <v>13972</v>
      </c>
      <c r="D17" s="264">
        <f t="shared" ref="D17:N17" si="2">C20</f>
        <v>14281</v>
      </c>
      <c r="E17" s="264">
        <f t="shared" si="2"/>
        <v>14590</v>
      </c>
      <c r="F17" s="264">
        <f t="shared" si="2"/>
        <v>14899</v>
      </c>
      <c r="G17" s="264">
        <f t="shared" si="2"/>
        <v>15208</v>
      </c>
      <c r="H17" s="264">
        <f t="shared" si="2"/>
        <v>15517</v>
      </c>
      <c r="I17" s="264">
        <f t="shared" si="2"/>
        <v>15826</v>
      </c>
      <c r="J17" s="264">
        <f t="shared" si="2"/>
        <v>16135</v>
      </c>
      <c r="K17" s="264">
        <f t="shared" si="2"/>
        <v>16444</v>
      </c>
      <c r="L17" s="264">
        <f t="shared" si="2"/>
        <v>16753</v>
      </c>
      <c r="M17" s="264">
        <f t="shared" si="2"/>
        <v>17062</v>
      </c>
      <c r="N17" s="264">
        <f t="shared" si="2"/>
        <v>17371</v>
      </c>
      <c r="O17" s="278">
        <f>C17</f>
        <v>13972</v>
      </c>
      <c r="Q17" s="279"/>
      <c r="R17" s="255"/>
      <c r="S17" s="255"/>
      <c r="T17" s="255"/>
    </row>
    <row r="18" spans="2:20" s="248" customFormat="1" ht="13.9" hidden="1" outlineLevel="2" x14ac:dyDescent="0.3">
      <c r="B18" s="280" t="s">
        <v>35</v>
      </c>
      <c r="C18" s="284">
        <f t="shared" ref="C18:N18" si="3">$O$18/12</f>
        <v>309</v>
      </c>
      <c r="D18" s="284">
        <f t="shared" si="3"/>
        <v>309</v>
      </c>
      <c r="E18" s="284">
        <f t="shared" si="3"/>
        <v>309</v>
      </c>
      <c r="F18" s="284">
        <f t="shared" si="3"/>
        <v>309</v>
      </c>
      <c r="G18" s="284">
        <f t="shared" si="3"/>
        <v>309</v>
      </c>
      <c r="H18" s="284">
        <f t="shared" si="3"/>
        <v>309</v>
      </c>
      <c r="I18" s="284">
        <f t="shared" si="3"/>
        <v>309</v>
      </c>
      <c r="J18" s="284">
        <f t="shared" si="3"/>
        <v>309</v>
      </c>
      <c r="K18" s="284">
        <f t="shared" si="3"/>
        <v>309</v>
      </c>
      <c r="L18" s="284">
        <f t="shared" si="3"/>
        <v>309</v>
      </c>
      <c r="M18" s="284">
        <f t="shared" si="3"/>
        <v>309</v>
      </c>
      <c r="N18" s="284">
        <f t="shared" si="3"/>
        <v>309</v>
      </c>
      <c r="O18" s="285">
        <f>O14/5</f>
        <v>3708</v>
      </c>
      <c r="Q18" s="279"/>
      <c r="R18" s="255"/>
      <c r="S18" s="255"/>
      <c r="T18" s="255"/>
    </row>
    <row r="19" spans="2:20" s="248" customFormat="1" ht="13.9" hidden="1" outlineLevel="2" x14ac:dyDescent="0.3">
      <c r="B19" s="280" t="s">
        <v>45</v>
      </c>
      <c r="C19" s="429">
        <v>0</v>
      </c>
      <c r="D19" s="429">
        <v>0</v>
      </c>
      <c r="E19" s="429">
        <v>0</v>
      </c>
      <c r="F19" s="429">
        <v>0</v>
      </c>
      <c r="G19" s="429">
        <v>0</v>
      </c>
      <c r="H19" s="429">
        <v>0</v>
      </c>
      <c r="I19" s="429">
        <v>0</v>
      </c>
      <c r="J19" s="429">
        <v>0</v>
      </c>
      <c r="K19" s="429">
        <v>0</v>
      </c>
      <c r="L19" s="429">
        <v>0</v>
      </c>
      <c r="M19" s="429">
        <v>0</v>
      </c>
      <c r="N19" s="429">
        <v>0</v>
      </c>
      <c r="O19" s="278">
        <f>SUM(C19:N19)</f>
        <v>0</v>
      </c>
      <c r="Q19" s="279" t="s">
        <v>101</v>
      </c>
      <c r="R19" s="255"/>
      <c r="S19" s="255"/>
      <c r="T19" s="255"/>
    </row>
    <row r="20" spans="2:20" s="248" customFormat="1" ht="13.9" hidden="1" outlineLevel="2" x14ac:dyDescent="0.3">
      <c r="B20" s="280" t="s">
        <v>46</v>
      </c>
      <c r="C20" s="282">
        <f t="shared" ref="C20:N20" si="4">SUM(C17:C19)</f>
        <v>14281</v>
      </c>
      <c r="D20" s="282">
        <f t="shared" si="4"/>
        <v>14590</v>
      </c>
      <c r="E20" s="282">
        <f t="shared" si="4"/>
        <v>14899</v>
      </c>
      <c r="F20" s="282">
        <f t="shared" si="4"/>
        <v>15208</v>
      </c>
      <c r="G20" s="282">
        <f t="shared" si="4"/>
        <v>15517</v>
      </c>
      <c r="H20" s="282">
        <f t="shared" si="4"/>
        <v>15826</v>
      </c>
      <c r="I20" s="282">
        <f t="shared" si="4"/>
        <v>16135</v>
      </c>
      <c r="J20" s="282">
        <f t="shared" si="4"/>
        <v>16444</v>
      </c>
      <c r="K20" s="282">
        <f t="shared" si="4"/>
        <v>16753</v>
      </c>
      <c r="L20" s="282">
        <f t="shared" si="4"/>
        <v>17062</v>
      </c>
      <c r="M20" s="282">
        <f t="shared" si="4"/>
        <v>17371</v>
      </c>
      <c r="N20" s="282">
        <f t="shared" si="4"/>
        <v>17680</v>
      </c>
      <c r="O20" s="283">
        <f>N20</f>
        <v>17680</v>
      </c>
      <c r="Q20" s="279"/>
      <c r="R20" s="255"/>
      <c r="S20" s="255"/>
      <c r="T20" s="255"/>
    </row>
    <row r="21" spans="2:20" s="248" customFormat="1" ht="13.9" hidden="1" outlineLevel="2" x14ac:dyDescent="0.3">
      <c r="B21" s="280"/>
      <c r="C21" s="264"/>
      <c r="D21" s="264"/>
      <c r="E21" s="264"/>
      <c r="F21" s="264"/>
      <c r="G21" s="264"/>
      <c r="H21" s="264"/>
      <c r="I21" s="264"/>
      <c r="J21" s="264"/>
      <c r="K21" s="264"/>
      <c r="L21" s="264"/>
      <c r="M21" s="264"/>
      <c r="N21" s="264"/>
      <c r="O21" s="278"/>
      <c r="Q21" s="279"/>
      <c r="R21" s="255"/>
      <c r="S21" s="255"/>
      <c r="T21" s="255"/>
    </row>
    <row r="22" spans="2:20" s="248" customFormat="1" ht="13.9" hidden="1" outlineLevel="2" x14ac:dyDescent="0.3">
      <c r="B22" s="277" t="s">
        <v>45</v>
      </c>
      <c r="C22" s="264"/>
      <c r="D22" s="264"/>
      <c r="E22" s="264"/>
      <c r="F22" s="264"/>
      <c r="G22" s="264"/>
      <c r="H22" s="264"/>
      <c r="I22" s="264"/>
      <c r="J22" s="264"/>
      <c r="K22" s="264"/>
      <c r="L22" s="264"/>
      <c r="M22" s="264"/>
      <c r="N22" s="264"/>
      <c r="O22" s="278"/>
      <c r="Q22" s="279"/>
      <c r="R22" s="255"/>
      <c r="S22" s="255"/>
      <c r="T22" s="255"/>
    </row>
    <row r="23" spans="2:20" s="248" customFormat="1" ht="13.9" hidden="1" outlineLevel="2" x14ac:dyDescent="0.3">
      <c r="B23" s="280" t="s">
        <v>132</v>
      </c>
      <c r="C23" s="430">
        <f t="shared" ref="C23:N23" si="5">C13</f>
        <v>0</v>
      </c>
      <c r="D23" s="430">
        <f t="shared" si="5"/>
        <v>0</v>
      </c>
      <c r="E23" s="430">
        <f t="shared" si="5"/>
        <v>0</v>
      </c>
      <c r="F23" s="430">
        <f t="shared" si="5"/>
        <v>0</v>
      </c>
      <c r="G23" s="430">
        <f t="shared" si="5"/>
        <v>0</v>
      </c>
      <c r="H23" s="430">
        <f t="shared" si="5"/>
        <v>0</v>
      </c>
      <c r="I23" s="430">
        <f t="shared" si="5"/>
        <v>0</v>
      </c>
      <c r="J23" s="430">
        <f t="shared" si="5"/>
        <v>0</v>
      </c>
      <c r="K23" s="430">
        <f t="shared" si="5"/>
        <v>0</v>
      </c>
      <c r="L23" s="430">
        <f t="shared" si="5"/>
        <v>0</v>
      </c>
      <c r="M23" s="430">
        <f t="shared" si="5"/>
        <v>0</v>
      </c>
      <c r="N23" s="430">
        <f t="shared" si="5"/>
        <v>0</v>
      </c>
      <c r="O23" s="278">
        <f>SUM(C23:N23)</f>
        <v>0</v>
      </c>
      <c r="Q23" s="279"/>
      <c r="R23" s="255"/>
      <c r="S23" s="255"/>
      <c r="T23" s="255"/>
    </row>
    <row r="24" spans="2:20" s="248" customFormat="1" ht="13.9" hidden="1" outlineLevel="2" x14ac:dyDescent="0.3">
      <c r="B24" s="280" t="s">
        <v>47</v>
      </c>
      <c r="C24" s="430">
        <f t="shared" ref="C24:N24" si="6">C19</f>
        <v>0</v>
      </c>
      <c r="D24" s="430">
        <f t="shared" si="6"/>
        <v>0</v>
      </c>
      <c r="E24" s="430">
        <f t="shared" si="6"/>
        <v>0</v>
      </c>
      <c r="F24" s="430">
        <f t="shared" si="6"/>
        <v>0</v>
      </c>
      <c r="G24" s="430">
        <f t="shared" si="6"/>
        <v>0</v>
      </c>
      <c r="H24" s="430">
        <f t="shared" si="6"/>
        <v>0</v>
      </c>
      <c r="I24" s="430">
        <f t="shared" si="6"/>
        <v>0</v>
      </c>
      <c r="J24" s="430">
        <f t="shared" si="6"/>
        <v>0</v>
      </c>
      <c r="K24" s="430">
        <f t="shared" si="6"/>
        <v>0</v>
      </c>
      <c r="L24" s="430">
        <f t="shared" si="6"/>
        <v>0</v>
      </c>
      <c r="M24" s="430">
        <f t="shared" si="6"/>
        <v>0</v>
      </c>
      <c r="N24" s="430">
        <f t="shared" si="6"/>
        <v>0</v>
      </c>
      <c r="O24" s="278">
        <f>SUM(C24:N24)</f>
        <v>0</v>
      </c>
      <c r="Q24" s="279"/>
      <c r="R24" s="255"/>
      <c r="S24" s="255"/>
      <c r="T24" s="255"/>
    </row>
    <row r="25" spans="2:20" s="248" customFormat="1" ht="13.9" hidden="1" outlineLevel="2" x14ac:dyDescent="0.3">
      <c r="B25" s="280" t="s">
        <v>133</v>
      </c>
      <c r="C25" s="286">
        <f t="shared" ref="C25:O25" si="7">SUM(C23:C24)</f>
        <v>0</v>
      </c>
      <c r="D25" s="286">
        <f t="shared" si="7"/>
        <v>0</v>
      </c>
      <c r="E25" s="286">
        <f t="shared" si="7"/>
        <v>0</v>
      </c>
      <c r="F25" s="286">
        <f t="shared" si="7"/>
        <v>0</v>
      </c>
      <c r="G25" s="286">
        <f t="shared" si="7"/>
        <v>0</v>
      </c>
      <c r="H25" s="286">
        <f t="shared" si="7"/>
        <v>0</v>
      </c>
      <c r="I25" s="286">
        <f t="shared" si="7"/>
        <v>0</v>
      </c>
      <c r="J25" s="286">
        <f t="shared" si="7"/>
        <v>0</v>
      </c>
      <c r="K25" s="286">
        <f t="shared" si="7"/>
        <v>0</v>
      </c>
      <c r="L25" s="286">
        <f t="shared" si="7"/>
        <v>0</v>
      </c>
      <c r="M25" s="286">
        <f t="shared" si="7"/>
        <v>0</v>
      </c>
      <c r="N25" s="286">
        <f t="shared" si="7"/>
        <v>0</v>
      </c>
      <c r="O25" s="287">
        <f t="shared" si="7"/>
        <v>0</v>
      </c>
      <c r="Q25" s="279"/>
      <c r="R25" s="255"/>
      <c r="S25" s="255"/>
      <c r="T25" s="255"/>
    </row>
    <row r="26" spans="2:20" s="248" customFormat="1" ht="13.9" hidden="1" outlineLevel="2" x14ac:dyDescent="0.3">
      <c r="B26" s="280" t="s">
        <v>134</v>
      </c>
      <c r="C26" s="430">
        <v>0</v>
      </c>
      <c r="D26" s="430">
        <v>0</v>
      </c>
      <c r="E26" s="430">
        <v>0</v>
      </c>
      <c r="F26" s="430">
        <v>0</v>
      </c>
      <c r="G26" s="430">
        <v>0</v>
      </c>
      <c r="H26" s="430">
        <v>0</v>
      </c>
      <c r="I26" s="430">
        <v>0</v>
      </c>
      <c r="J26" s="430">
        <v>0</v>
      </c>
      <c r="K26" s="430">
        <v>0</v>
      </c>
      <c r="L26" s="430">
        <v>0</v>
      </c>
      <c r="M26" s="430">
        <v>0</v>
      </c>
      <c r="N26" s="430">
        <v>0</v>
      </c>
      <c r="O26" s="278">
        <f>SUM(C26:N26)</f>
        <v>0</v>
      </c>
      <c r="Q26" s="279"/>
      <c r="R26" s="255"/>
      <c r="S26" s="255"/>
      <c r="T26" s="255"/>
    </row>
    <row r="27" spans="2:20" s="248" customFormat="1" ht="13.9" hidden="1" outlineLevel="2" x14ac:dyDescent="0.3">
      <c r="B27" s="280" t="s">
        <v>135</v>
      </c>
      <c r="C27" s="282">
        <f t="shared" ref="C27:O27" si="8">SUM(C25:C26)</f>
        <v>0</v>
      </c>
      <c r="D27" s="282">
        <f t="shared" si="8"/>
        <v>0</v>
      </c>
      <c r="E27" s="282">
        <f t="shared" si="8"/>
        <v>0</v>
      </c>
      <c r="F27" s="282">
        <f t="shared" si="8"/>
        <v>0</v>
      </c>
      <c r="G27" s="282">
        <f t="shared" si="8"/>
        <v>0</v>
      </c>
      <c r="H27" s="282">
        <f t="shared" si="8"/>
        <v>0</v>
      </c>
      <c r="I27" s="282">
        <f t="shared" si="8"/>
        <v>0</v>
      </c>
      <c r="J27" s="282">
        <f t="shared" si="8"/>
        <v>0</v>
      </c>
      <c r="K27" s="282">
        <f t="shared" si="8"/>
        <v>0</v>
      </c>
      <c r="L27" s="282">
        <f t="shared" si="8"/>
        <v>0</v>
      </c>
      <c r="M27" s="282">
        <f t="shared" si="8"/>
        <v>0</v>
      </c>
      <c r="N27" s="282">
        <f t="shared" si="8"/>
        <v>0</v>
      </c>
      <c r="O27" s="283">
        <f t="shared" si="8"/>
        <v>0</v>
      </c>
      <c r="Q27" s="279"/>
      <c r="R27" s="255"/>
      <c r="S27" s="255"/>
      <c r="T27" s="255"/>
    </row>
    <row r="28" spans="2:20" s="248" customFormat="1" ht="14.45" hidden="1" outlineLevel="2" thickBot="1" x14ac:dyDescent="0.35">
      <c r="B28" s="288"/>
      <c r="C28" s="289"/>
      <c r="D28" s="289"/>
      <c r="E28" s="289"/>
      <c r="F28" s="289"/>
      <c r="G28" s="289"/>
      <c r="H28" s="289"/>
      <c r="I28" s="289"/>
      <c r="J28" s="289"/>
      <c r="K28" s="289"/>
      <c r="L28" s="289"/>
      <c r="M28" s="289"/>
      <c r="N28" s="289"/>
      <c r="O28" s="290"/>
      <c r="Q28" s="279"/>
      <c r="R28" s="255"/>
      <c r="S28" s="255"/>
      <c r="T28" s="255"/>
    </row>
    <row r="29" spans="2:20" s="248" customFormat="1" ht="14.45" hidden="1" outlineLevel="1" collapsed="1" thickBot="1" x14ac:dyDescent="0.35">
      <c r="C29" s="255"/>
      <c r="D29" s="255"/>
      <c r="E29" s="255"/>
      <c r="F29" s="255"/>
      <c r="G29" s="255"/>
      <c r="H29" s="255"/>
      <c r="I29" s="255"/>
      <c r="J29" s="255"/>
      <c r="K29" s="255"/>
      <c r="L29" s="255"/>
      <c r="M29" s="255"/>
      <c r="N29" s="255"/>
      <c r="O29" s="255"/>
      <c r="Q29" s="279"/>
      <c r="R29" s="255"/>
      <c r="S29" s="255"/>
      <c r="T29" s="255"/>
    </row>
    <row r="30" spans="2:20" s="248" customFormat="1" ht="13.9" hidden="1" outlineLevel="1" x14ac:dyDescent="0.3">
      <c r="B30" s="273" t="s">
        <v>136</v>
      </c>
      <c r="C30" s="274">
        <v>5</v>
      </c>
      <c r="D30" s="275" t="s">
        <v>48</v>
      </c>
      <c r="E30" s="275"/>
      <c r="F30" s="275"/>
      <c r="G30" s="275"/>
      <c r="H30" s="275"/>
      <c r="I30" s="275"/>
      <c r="J30" s="275"/>
      <c r="K30" s="275"/>
      <c r="L30" s="275"/>
      <c r="M30" s="275"/>
      <c r="N30" s="275"/>
      <c r="O30" s="276"/>
      <c r="Q30" s="249"/>
      <c r="R30" s="255"/>
      <c r="S30" s="255"/>
      <c r="T30" s="255"/>
    </row>
    <row r="31" spans="2:20" s="248" customFormat="1" ht="13.9" hidden="1" outlineLevel="2" x14ac:dyDescent="0.3">
      <c r="B31" s="277" t="s">
        <v>42</v>
      </c>
      <c r="C31" s="264"/>
      <c r="D31" s="264"/>
      <c r="E31" s="264"/>
      <c r="F31" s="264"/>
      <c r="G31" s="264"/>
      <c r="H31" s="264"/>
      <c r="I31" s="264"/>
      <c r="J31" s="264"/>
      <c r="K31" s="264"/>
      <c r="L31" s="264"/>
      <c r="M31" s="264"/>
      <c r="N31" s="264"/>
      <c r="O31" s="278"/>
      <c r="Q31" s="279"/>
    </row>
    <row r="32" spans="2:20" s="248" customFormat="1" ht="27.6" hidden="1" outlineLevel="2" x14ac:dyDescent="0.3">
      <c r="B32" s="280" t="s">
        <v>43</v>
      </c>
      <c r="C32" s="431">
        <v>18893</v>
      </c>
      <c r="D32" s="264">
        <f t="shared" ref="D32:N32" si="9">C35</f>
        <v>18893</v>
      </c>
      <c r="E32" s="264">
        <f t="shared" si="9"/>
        <v>18893</v>
      </c>
      <c r="F32" s="264">
        <f t="shared" si="9"/>
        <v>18893</v>
      </c>
      <c r="G32" s="264">
        <f t="shared" si="9"/>
        <v>18893</v>
      </c>
      <c r="H32" s="264">
        <f t="shared" si="9"/>
        <v>18893</v>
      </c>
      <c r="I32" s="264">
        <f t="shared" si="9"/>
        <v>18893</v>
      </c>
      <c r="J32" s="264">
        <f t="shared" si="9"/>
        <v>18893</v>
      </c>
      <c r="K32" s="264">
        <f t="shared" si="9"/>
        <v>18893</v>
      </c>
      <c r="L32" s="264">
        <f t="shared" si="9"/>
        <v>18893</v>
      </c>
      <c r="M32" s="264">
        <f t="shared" si="9"/>
        <v>18893</v>
      </c>
      <c r="N32" s="264">
        <f t="shared" si="9"/>
        <v>18893</v>
      </c>
      <c r="O32" s="278">
        <f>C32</f>
        <v>18893</v>
      </c>
      <c r="Q32" s="279" t="s">
        <v>102</v>
      </c>
    </row>
    <row r="33" spans="2:17" s="248" customFormat="1" ht="13.9" hidden="1" outlineLevel="2" x14ac:dyDescent="0.3">
      <c r="B33" s="280" t="s">
        <v>44</v>
      </c>
      <c r="C33" s="431">
        <v>0</v>
      </c>
      <c r="D33" s="431">
        <v>0</v>
      </c>
      <c r="E33" s="431">
        <v>0</v>
      </c>
      <c r="F33" s="431">
        <v>0</v>
      </c>
      <c r="G33" s="431">
        <v>0</v>
      </c>
      <c r="H33" s="431">
        <v>0</v>
      </c>
      <c r="I33" s="431">
        <v>0</v>
      </c>
      <c r="J33" s="431">
        <v>0</v>
      </c>
      <c r="K33" s="431">
        <v>0</v>
      </c>
      <c r="L33" s="431">
        <v>0</v>
      </c>
      <c r="M33" s="431">
        <v>0</v>
      </c>
      <c r="N33" s="431"/>
      <c r="O33" s="278">
        <f>SUM(C33:N33)</f>
        <v>0</v>
      </c>
      <c r="Q33" s="281" t="s">
        <v>189</v>
      </c>
    </row>
    <row r="34" spans="2:17" s="248" customFormat="1" ht="13.9" hidden="1" outlineLevel="2" x14ac:dyDescent="0.3">
      <c r="B34" s="280" t="s">
        <v>45</v>
      </c>
      <c r="C34" s="431">
        <v>0</v>
      </c>
      <c r="D34" s="431">
        <v>0</v>
      </c>
      <c r="E34" s="431">
        <v>0</v>
      </c>
      <c r="F34" s="431">
        <v>0</v>
      </c>
      <c r="G34" s="431">
        <v>0</v>
      </c>
      <c r="H34" s="431"/>
      <c r="I34" s="431">
        <v>0</v>
      </c>
      <c r="J34" s="431">
        <v>0</v>
      </c>
      <c r="K34" s="431">
        <v>0</v>
      </c>
      <c r="L34" s="431">
        <v>0</v>
      </c>
      <c r="M34" s="431">
        <v>0</v>
      </c>
      <c r="N34" s="431">
        <v>0</v>
      </c>
      <c r="O34" s="278">
        <f>SUM(C34:N34)</f>
        <v>0</v>
      </c>
      <c r="Q34" s="279" t="s">
        <v>101</v>
      </c>
    </row>
    <row r="35" spans="2:17" s="248" customFormat="1" ht="13.9" hidden="1" outlineLevel="2" x14ac:dyDescent="0.3">
      <c r="B35" s="280" t="s">
        <v>46</v>
      </c>
      <c r="C35" s="282">
        <f t="shared" ref="C35:N35" si="10">SUM(C32:C34)</f>
        <v>18893</v>
      </c>
      <c r="D35" s="282">
        <f t="shared" si="10"/>
        <v>18893</v>
      </c>
      <c r="E35" s="282">
        <f t="shared" si="10"/>
        <v>18893</v>
      </c>
      <c r="F35" s="282">
        <f t="shared" si="10"/>
        <v>18893</v>
      </c>
      <c r="G35" s="282">
        <f t="shared" si="10"/>
        <v>18893</v>
      </c>
      <c r="H35" s="282">
        <f t="shared" si="10"/>
        <v>18893</v>
      </c>
      <c r="I35" s="282">
        <f t="shared" si="10"/>
        <v>18893</v>
      </c>
      <c r="J35" s="282">
        <f t="shared" si="10"/>
        <v>18893</v>
      </c>
      <c r="K35" s="282">
        <f t="shared" si="10"/>
        <v>18893</v>
      </c>
      <c r="L35" s="282">
        <f t="shared" si="10"/>
        <v>18893</v>
      </c>
      <c r="M35" s="282">
        <f t="shared" si="10"/>
        <v>18893</v>
      </c>
      <c r="N35" s="282">
        <f t="shared" si="10"/>
        <v>18893</v>
      </c>
      <c r="O35" s="283">
        <f>N35</f>
        <v>18893</v>
      </c>
      <c r="Q35" s="279"/>
    </row>
    <row r="36" spans="2:17" s="248" customFormat="1" ht="13.9" hidden="1" outlineLevel="2" x14ac:dyDescent="0.3">
      <c r="B36" s="280"/>
      <c r="C36" s="264"/>
      <c r="D36" s="264"/>
      <c r="E36" s="264"/>
      <c r="F36" s="264"/>
      <c r="G36" s="264"/>
      <c r="H36" s="264"/>
      <c r="I36" s="264"/>
      <c r="J36" s="264"/>
      <c r="K36" s="264"/>
      <c r="L36" s="264"/>
      <c r="M36" s="264"/>
      <c r="N36" s="264"/>
      <c r="O36" s="278"/>
      <c r="Q36" s="279"/>
    </row>
    <row r="37" spans="2:17" s="248" customFormat="1" ht="13.9" hidden="1" outlineLevel="2" x14ac:dyDescent="0.3">
      <c r="B37" s="277" t="s">
        <v>47</v>
      </c>
      <c r="C37" s="264"/>
      <c r="D37" s="264"/>
      <c r="E37" s="264"/>
      <c r="F37" s="264"/>
      <c r="G37" s="264"/>
      <c r="H37" s="264"/>
      <c r="I37" s="264"/>
      <c r="J37" s="264"/>
      <c r="K37" s="264"/>
      <c r="L37" s="264"/>
      <c r="M37" s="264"/>
      <c r="N37" s="264"/>
      <c r="O37" s="278"/>
      <c r="Q37" s="279"/>
    </row>
    <row r="38" spans="2:17" s="248" customFormat="1" ht="13.9" hidden="1" outlineLevel="2" x14ac:dyDescent="0.3">
      <c r="B38" s="280" t="s">
        <v>43</v>
      </c>
      <c r="C38" s="431">
        <v>8015</v>
      </c>
      <c r="D38" s="264">
        <f t="shared" ref="D38:N38" si="11">C41</f>
        <v>8329.8833333333332</v>
      </c>
      <c r="E38" s="264">
        <f t="shared" si="11"/>
        <v>8644.7666666666664</v>
      </c>
      <c r="F38" s="264">
        <f t="shared" si="11"/>
        <v>8959.65</v>
      </c>
      <c r="G38" s="264">
        <f t="shared" si="11"/>
        <v>9274.5333333333328</v>
      </c>
      <c r="H38" s="264">
        <f t="shared" si="11"/>
        <v>9589.4166666666661</v>
      </c>
      <c r="I38" s="264">
        <f t="shared" si="11"/>
        <v>9904.2999999999993</v>
      </c>
      <c r="J38" s="264">
        <f t="shared" si="11"/>
        <v>10219.183333333332</v>
      </c>
      <c r="K38" s="264">
        <f t="shared" si="11"/>
        <v>10534.066666666666</v>
      </c>
      <c r="L38" s="264">
        <f t="shared" si="11"/>
        <v>10848.949999999999</v>
      </c>
      <c r="M38" s="264">
        <f t="shared" si="11"/>
        <v>11163.833333333332</v>
      </c>
      <c r="N38" s="264">
        <f t="shared" si="11"/>
        <v>11478.716666666665</v>
      </c>
      <c r="O38" s="278">
        <f>C38</f>
        <v>8015</v>
      </c>
      <c r="Q38" s="279"/>
    </row>
    <row r="39" spans="2:17" s="248" customFormat="1" ht="13.9" hidden="1" outlineLevel="2" x14ac:dyDescent="0.3">
      <c r="B39" s="280" t="s">
        <v>35</v>
      </c>
      <c r="C39" s="284">
        <f t="shared" ref="C39:N39" si="12">$O$39/12</f>
        <v>314.88333333333333</v>
      </c>
      <c r="D39" s="284">
        <f t="shared" si="12"/>
        <v>314.88333333333333</v>
      </c>
      <c r="E39" s="284">
        <f t="shared" si="12"/>
        <v>314.88333333333333</v>
      </c>
      <c r="F39" s="284">
        <f t="shared" si="12"/>
        <v>314.88333333333333</v>
      </c>
      <c r="G39" s="284">
        <f t="shared" si="12"/>
        <v>314.88333333333333</v>
      </c>
      <c r="H39" s="284">
        <f t="shared" si="12"/>
        <v>314.88333333333333</v>
      </c>
      <c r="I39" s="284">
        <f t="shared" si="12"/>
        <v>314.88333333333333</v>
      </c>
      <c r="J39" s="284">
        <f t="shared" si="12"/>
        <v>314.88333333333333</v>
      </c>
      <c r="K39" s="284">
        <f t="shared" si="12"/>
        <v>314.88333333333333</v>
      </c>
      <c r="L39" s="284">
        <f t="shared" si="12"/>
        <v>314.88333333333333</v>
      </c>
      <c r="M39" s="284">
        <f t="shared" si="12"/>
        <v>314.88333333333333</v>
      </c>
      <c r="N39" s="284">
        <f t="shared" si="12"/>
        <v>314.88333333333333</v>
      </c>
      <c r="O39" s="285">
        <f>O35/5</f>
        <v>3778.6</v>
      </c>
      <c r="Q39" s="279"/>
    </row>
    <row r="40" spans="2:17" s="248" customFormat="1" ht="13.9" hidden="1" outlineLevel="2" x14ac:dyDescent="0.3">
      <c r="B40" s="280" t="s">
        <v>45</v>
      </c>
      <c r="C40" s="431">
        <v>0</v>
      </c>
      <c r="D40" s="431">
        <v>0</v>
      </c>
      <c r="E40" s="431">
        <v>0</v>
      </c>
      <c r="F40" s="431">
        <v>0</v>
      </c>
      <c r="G40" s="431">
        <v>0</v>
      </c>
      <c r="H40" s="431">
        <v>0</v>
      </c>
      <c r="I40" s="431">
        <v>0</v>
      </c>
      <c r="J40" s="431">
        <v>0</v>
      </c>
      <c r="K40" s="431">
        <v>0</v>
      </c>
      <c r="L40" s="431">
        <v>0</v>
      </c>
      <c r="M40" s="431">
        <v>0</v>
      </c>
      <c r="N40" s="431">
        <v>0</v>
      </c>
      <c r="O40" s="278">
        <f>SUM(C40:N40)</f>
        <v>0</v>
      </c>
      <c r="Q40" s="279"/>
    </row>
    <row r="41" spans="2:17" s="248" customFormat="1" ht="13.9" hidden="1" outlineLevel="2" x14ac:dyDescent="0.3">
      <c r="B41" s="280" t="s">
        <v>46</v>
      </c>
      <c r="C41" s="282">
        <f t="shared" ref="C41:N41" si="13">SUM(C38:C40)</f>
        <v>8329.8833333333332</v>
      </c>
      <c r="D41" s="282">
        <f t="shared" si="13"/>
        <v>8644.7666666666664</v>
      </c>
      <c r="E41" s="282">
        <f t="shared" si="13"/>
        <v>8959.65</v>
      </c>
      <c r="F41" s="282">
        <f t="shared" si="13"/>
        <v>9274.5333333333328</v>
      </c>
      <c r="G41" s="282">
        <f t="shared" si="13"/>
        <v>9589.4166666666661</v>
      </c>
      <c r="H41" s="282">
        <f t="shared" si="13"/>
        <v>9904.2999999999993</v>
      </c>
      <c r="I41" s="282">
        <f t="shared" si="13"/>
        <v>10219.183333333332</v>
      </c>
      <c r="J41" s="282">
        <f t="shared" si="13"/>
        <v>10534.066666666666</v>
      </c>
      <c r="K41" s="282">
        <f t="shared" si="13"/>
        <v>10848.949999999999</v>
      </c>
      <c r="L41" s="282">
        <f t="shared" si="13"/>
        <v>11163.833333333332</v>
      </c>
      <c r="M41" s="282">
        <f t="shared" si="13"/>
        <v>11478.716666666665</v>
      </c>
      <c r="N41" s="282">
        <f t="shared" si="13"/>
        <v>11793.599999999999</v>
      </c>
      <c r="O41" s="283">
        <f>N41</f>
        <v>11793.599999999999</v>
      </c>
      <c r="Q41" s="279"/>
    </row>
    <row r="42" spans="2:17" s="248" customFormat="1" ht="13.9" hidden="1" outlineLevel="2" x14ac:dyDescent="0.3">
      <c r="B42" s="280"/>
      <c r="C42" s="264"/>
      <c r="D42" s="264"/>
      <c r="E42" s="264"/>
      <c r="F42" s="264"/>
      <c r="G42" s="264"/>
      <c r="H42" s="264"/>
      <c r="I42" s="264"/>
      <c r="J42" s="264"/>
      <c r="K42" s="264"/>
      <c r="L42" s="264"/>
      <c r="M42" s="264"/>
      <c r="N42" s="264"/>
      <c r="O42" s="278"/>
      <c r="Q42" s="279"/>
    </row>
    <row r="43" spans="2:17" s="248" customFormat="1" ht="13.9" hidden="1" outlineLevel="2" x14ac:dyDescent="0.3">
      <c r="B43" s="277" t="s">
        <v>45</v>
      </c>
      <c r="C43" s="264"/>
      <c r="D43" s="264"/>
      <c r="E43" s="264"/>
      <c r="F43" s="264"/>
      <c r="G43" s="264"/>
      <c r="H43" s="264"/>
      <c r="I43" s="264"/>
      <c r="J43" s="264"/>
      <c r="K43" s="264"/>
      <c r="L43" s="264"/>
      <c r="M43" s="264"/>
      <c r="N43" s="264"/>
      <c r="O43" s="278"/>
      <c r="Q43" s="279"/>
    </row>
    <row r="44" spans="2:17" s="248" customFormat="1" ht="13.9" hidden="1" outlineLevel="2" x14ac:dyDescent="0.3">
      <c r="B44" s="280" t="s">
        <v>132</v>
      </c>
      <c r="C44" s="430">
        <f t="shared" ref="C44:N44" si="14">-C34</f>
        <v>0</v>
      </c>
      <c r="D44" s="430">
        <f t="shared" si="14"/>
        <v>0</v>
      </c>
      <c r="E44" s="430">
        <f t="shared" si="14"/>
        <v>0</v>
      </c>
      <c r="F44" s="430">
        <f t="shared" si="14"/>
        <v>0</v>
      </c>
      <c r="G44" s="430">
        <f t="shared" si="14"/>
        <v>0</v>
      </c>
      <c r="H44" s="430">
        <f t="shared" si="14"/>
        <v>0</v>
      </c>
      <c r="I44" s="430">
        <f t="shared" si="14"/>
        <v>0</v>
      </c>
      <c r="J44" s="430">
        <f t="shared" si="14"/>
        <v>0</v>
      </c>
      <c r="K44" s="430">
        <f t="shared" si="14"/>
        <v>0</v>
      </c>
      <c r="L44" s="430">
        <f t="shared" si="14"/>
        <v>0</v>
      </c>
      <c r="M44" s="430">
        <f t="shared" si="14"/>
        <v>0</v>
      </c>
      <c r="N44" s="430">
        <f t="shared" si="14"/>
        <v>0</v>
      </c>
      <c r="O44" s="278">
        <f>SUM(C44:N44)</f>
        <v>0</v>
      </c>
      <c r="Q44" s="279"/>
    </row>
    <row r="45" spans="2:17" s="248" customFormat="1" ht="13.9" hidden="1" outlineLevel="2" x14ac:dyDescent="0.3">
      <c r="B45" s="280" t="s">
        <v>47</v>
      </c>
      <c r="C45" s="430">
        <f t="shared" ref="C45:N45" si="15">C40</f>
        <v>0</v>
      </c>
      <c r="D45" s="430">
        <f t="shared" si="15"/>
        <v>0</v>
      </c>
      <c r="E45" s="430">
        <f t="shared" si="15"/>
        <v>0</v>
      </c>
      <c r="F45" s="430">
        <f t="shared" si="15"/>
        <v>0</v>
      </c>
      <c r="G45" s="430">
        <f t="shared" si="15"/>
        <v>0</v>
      </c>
      <c r="H45" s="430">
        <f t="shared" si="15"/>
        <v>0</v>
      </c>
      <c r="I45" s="430">
        <f t="shared" si="15"/>
        <v>0</v>
      </c>
      <c r="J45" s="430">
        <f t="shared" si="15"/>
        <v>0</v>
      </c>
      <c r="K45" s="430">
        <f t="shared" si="15"/>
        <v>0</v>
      </c>
      <c r="L45" s="430">
        <f t="shared" si="15"/>
        <v>0</v>
      </c>
      <c r="M45" s="430">
        <f t="shared" si="15"/>
        <v>0</v>
      </c>
      <c r="N45" s="430">
        <f t="shared" si="15"/>
        <v>0</v>
      </c>
      <c r="O45" s="278">
        <f>SUM(C45:N45)</f>
        <v>0</v>
      </c>
      <c r="Q45" s="279"/>
    </row>
    <row r="46" spans="2:17" s="248" customFormat="1" ht="13.9" hidden="1" outlineLevel="2" x14ac:dyDescent="0.3">
      <c r="B46" s="280" t="s">
        <v>133</v>
      </c>
      <c r="C46" s="286">
        <f t="shared" ref="C46:O46" si="16">SUM(C44:C45)</f>
        <v>0</v>
      </c>
      <c r="D46" s="286">
        <f t="shared" si="16"/>
        <v>0</v>
      </c>
      <c r="E46" s="286">
        <f t="shared" si="16"/>
        <v>0</v>
      </c>
      <c r="F46" s="286">
        <f t="shared" si="16"/>
        <v>0</v>
      </c>
      <c r="G46" s="286">
        <f t="shared" si="16"/>
        <v>0</v>
      </c>
      <c r="H46" s="286">
        <f t="shared" si="16"/>
        <v>0</v>
      </c>
      <c r="I46" s="286">
        <f t="shared" si="16"/>
        <v>0</v>
      </c>
      <c r="J46" s="286">
        <f t="shared" si="16"/>
        <v>0</v>
      </c>
      <c r="K46" s="286">
        <f t="shared" si="16"/>
        <v>0</v>
      </c>
      <c r="L46" s="286">
        <f t="shared" si="16"/>
        <v>0</v>
      </c>
      <c r="M46" s="286">
        <f t="shared" si="16"/>
        <v>0</v>
      </c>
      <c r="N46" s="286">
        <f t="shared" si="16"/>
        <v>0</v>
      </c>
      <c r="O46" s="287">
        <f t="shared" si="16"/>
        <v>0</v>
      </c>
      <c r="Q46" s="279"/>
    </row>
    <row r="47" spans="2:17" s="248" customFormat="1" ht="13.9" hidden="1" outlineLevel="2" x14ac:dyDescent="0.3">
      <c r="B47" s="280" t="s">
        <v>134</v>
      </c>
      <c r="C47" s="430">
        <v>0</v>
      </c>
      <c r="D47" s="430">
        <v>0</v>
      </c>
      <c r="E47" s="430">
        <v>0</v>
      </c>
      <c r="F47" s="430">
        <v>0</v>
      </c>
      <c r="G47" s="430">
        <v>0</v>
      </c>
      <c r="H47" s="430"/>
      <c r="I47" s="430">
        <v>0</v>
      </c>
      <c r="J47" s="430">
        <v>0</v>
      </c>
      <c r="K47" s="430">
        <v>0</v>
      </c>
      <c r="L47" s="430">
        <v>0</v>
      </c>
      <c r="M47" s="430">
        <v>0</v>
      </c>
      <c r="N47" s="430">
        <v>0</v>
      </c>
      <c r="O47" s="278">
        <f>SUM(C47:N47)</f>
        <v>0</v>
      </c>
      <c r="Q47" s="279"/>
    </row>
    <row r="48" spans="2:17" s="248" customFormat="1" ht="13.9" hidden="1" outlineLevel="2" x14ac:dyDescent="0.3">
      <c r="B48" s="280" t="s">
        <v>135</v>
      </c>
      <c r="C48" s="282">
        <f t="shared" ref="C48:O48" si="17">SUM(C46:C47)</f>
        <v>0</v>
      </c>
      <c r="D48" s="282">
        <f t="shared" si="17"/>
        <v>0</v>
      </c>
      <c r="E48" s="282">
        <f t="shared" si="17"/>
        <v>0</v>
      </c>
      <c r="F48" s="282">
        <f t="shared" si="17"/>
        <v>0</v>
      </c>
      <c r="G48" s="282">
        <f t="shared" si="17"/>
        <v>0</v>
      </c>
      <c r="H48" s="282">
        <f t="shared" si="17"/>
        <v>0</v>
      </c>
      <c r="I48" s="282">
        <f t="shared" si="17"/>
        <v>0</v>
      </c>
      <c r="J48" s="282">
        <f t="shared" si="17"/>
        <v>0</v>
      </c>
      <c r="K48" s="282">
        <f t="shared" si="17"/>
        <v>0</v>
      </c>
      <c r="L48" s="282">
        <f t="shared" si="17"/>
        <v>0</v>
      </c>
      <c r="M48" s="282">
        <f t="shared" si="17"/>
        <v>0</v>
      </c>
      <c r="N48" s="282">
        <f t="shared" si="17"/>
        <v>0</v>
      </c>
      <c r="O48" s="283">
        <f t="shared" si="17"/>
        <v>0</v>
      </c>
      <c r="Q48" s="279"/>
    </row>
    <row r="49" spans="2:17" s="248" customFormat="1" ht="14.45" hidden="1" outlineLevel="2" thickBot="1" x14ac:dyDescent="0.35">
      <c r="B49" s="288"/>
      <c r="C49" s="289"/>
      <c r="D49" s="289"/>
      <c r="E49" s="289"/>
      <c r="F49" s="289"/>
      <c r="G49" s="289"/>
      <c r="H49" s="289"/>
      <c r="I49" s="289"/>
      <c r="J49" s="289"/>
      <c r="K49" s="289"/>
      <c r="L49" s="289"/>
      <c r="M49" s="289"/>
      <c r="N49" s="289"/>
      <c r="O49" s="290"/>
      <c r="Q49" s="279"/>
    </row>
    <row r="50" spans="2:17" s="248" customFormat="1" ht="14.45" hidden="1" outlineLevel="1" collapsed="1" thickBot="1" x14ac:dyDescent="0.35">
      <c r="Q50" s="249"/>
    </row>
    <row r="51" spans="2:17" s="248" customFormat="1" ht="13.9" hidden="1" outlineLevel="1" x14ac:dyDescent="0.3">
      <c r="B51" s="273" t="s">
        <v>190</v>
      </c>
      <c r="C51" s="274">
        <v>1</v>
      </c>
      <c r="D51" s="275" t="s">
        <v>48</v>
      </c>
      <c r="E51" s="275"/>
      <c r="F51" s="275"/>
      <c r="G51" s="275"/>
      <c r="H51" s="275"/>
      <c r="I51" s="275"/>
      <c r="J51" s="275"/>
      <c r="K51" s="275"/>
      <c r="L51" s="275"/>
      <c r="M51" s="275"/>
      <c r="N51" s="275"/>
      <c r="O51" s="276"/>
      <c r="Q51" s="249"/>
    </row>
    <row r="52" spans="2:17" s="248" customFormat="1" ht="13.9" hidden="1" outlineLevel="2" x14ac:dyDescent="0.3">
      <c r="B52" s="277" t="s">
        <v>42</v>
      </c>
      <c r="C52" s="264"/>
      <c r="D52" s="264"/>
      <c r="E52" s="264"/>
      <c r="F52" s="264"/>
      <c r="G52" s="264"/>
      <c r="H52" s="264"/>
      <c r="I52" s="264"/>
      <c r="J52" s="264"/>
      <c r="K52" s="264"/>
      <c r="L52" s="264"/>
      <c r="M52" s="264"/>
      <c r="N52" s="264"/>
      <c r="O52" s="278"/>
      <c r="Q52" s="279"/>
    </row>
    <row r="53" spans="2:17" s="248" customFormat="1" ht="27.6" hidden="1" outlineLevel="2" x14ac:dyDescent="0.3">
      <c r="B53" s="280" t="s">
        <v>43</v>
      </c>
      <c r="C53" s="431">
        <v>10240</v>
      </c>
      <c r="D53" s="264">
        <f t="shared" ref="D53:N53" si="18">C56</f>
        <v>10240</v>
      </c>
      <c r="E53" s="264">
        <f t="shared" si="18"/>
        <v>10240</v>
      </c>
      <c r="F53" s="264">
        <f t="shared" si="18"/>
        <v>10240</v>
      </c>
      <c r="G53" s="264">
        <f t="shared" si="18"/>
        <v>10240</v>
      </c>
      <c r="H53" s="264">
        <f t="shared" si="18"/>
        <v>10240</v>
      </c>
      <c r="I53" s="264">
        <f t="shared" si="18"/>
        <v>10240</v>
      </c>
      <c r="J53" s="264">
        <f t="shared" si="18"/>
        <v>10240</v>
      </c>
      <c r="K53" s="264">
        <f t="shared" si="18"/>
        <v>10240</v>
      </c>
      <c r="L53" s="264">
        <f t="shared" si="18"/>
        <v>10240</v>
      </c>
      <c r="M53" s="264">
        <f t="shared" si="18"/>
        <v>10240</v>
      </c>
      <c r="N53" s="264">
        <f t="shared" si="18"/>
        <v>10240</v>
      </c>
      <c r="O53" s="278">
        <f>C53</f>
        <v>10240</v>
      </c>
      <c r="Q53" s="279" t="s">
        <v>102</v>
      </c>
    </row>
    <row r="54" spans="2:17" s="248" customFormat="1" ht="13.9" hidden="1" outlineLevel="2" x14ac:dyDescent="0.3">
      <c r="B54" s="280" t="s">
        <v>44</v>
      </c>
      <c r="C54" s="431">
        <v>0</v>
      </c>
      <c r="D54" s="431">
        <v>0</v>
      </c>
      <c r="E54" s="431">
        <v>0</v>
      </c>
      <c r="F54" s="431">
        <v>0</v>
      </c>
      <c r="G54" s="431">
        <v>0</v>
      </c>
      <c r="H54" s="431">
        <v>0</v>
      </c>
      <c r="I54" s="431">
        <v>0</v>
      </c>
      <c r="J54" s="431">
        <v>0</v>
      </c>
      <c r="K54" s="431">
        <v>0</v>
      </c>
      <c r="L54" s="431">
        <v>0</v>
      </c>
      <c r="M54" s="431">
        <v>0</v>
      </c>
      <c r="N54" s="431"/>
      <c r="O54" s="278">
        <f>SUM(C54:N54)</f>
        <v>0</v>
      </c>
      <c r="Q54" s="279"/>
    </row>
    <row r="55" spans="2:17" s="248" customFormat="1" ht="13.9" hidden="1" outlineLevel="2" x14ac:dyDescent="0.3">
      <c r="B55" s="280" t="s">
        <v>45</v>
      </c>
      <c r="C55" s="431">
        <v>0</v>
      </c>
      <c r="D55" s="431">
        <v>0</v>
      </c>
      <c r="E55" s="431">
        <v>0</v>
      </c>
      <c r="F55" s="431">
        <v>0</v>
      </c>
      <c r="G55" s="431">
        <v>0</v>
      </c>
      <c r="H55" s="431">
        <v>0</v>
      </c>
      <c r="I55" s="431">
        <v>0</v>
      </c>
      <c r="J55" s="431">
        <v>0</v>
      </c>
      <c r="K55" s="431">
        <v>0</v>
      </c>
      <c r="L55" s="431">
        <v>0</v>
      </c>
      <c r="M55" s="431">
        <v>0</v>
      </c>
      <c r="N55" s="431">
        <v>0</v>
      </c>
      <c r="O55" s="278">
        <f>SUM(C55:N55)</f>
        <v>0</v>
      </c>
      <c r="Q55" s="279" t="s">
        <v>101</v>
      </c>
    </row>
    <row r="56" spans="2:17" s="248" customFormat="1" ht="13.9" hidden="1" outlineLevel="2" x14ac:dyDescent="0.3">
      <c r="B56" s="280" t="s">
        <v>46</v>
      </c>
      <c r="C56" s="282">
        <f t="shared" ref="C56:N56" si="19">SUM(C53:C55)</f>
        <v>10240</v>
      </c>
      <c r="D56" s="282">
        <f t="shared" si="19"/>
        <v>10240</v>
      </c>
      <c r="E56" s="282">
        <f t="shared" si="19"/>
        <v>10240</v>
      </c>
      <c r="F56" s="282">
        <f t="shared" si="19"/>
        <v>10240</v>
      </c>
      <c r="G56" s="282">
        <f t="shared" si="19"/>
        <v>10240</v>
      </c>
      <c r="H56" s="282">
        <f t="shared" si="19"/>
        <v>10240</v>
      </c>
      <c r="I56" s="282">
        <f t="shared" si="19"/>
        <v>10240</v>
      </c>
      <c r="J56" s="282">
        <f t="shared" si="19"/>
        <v>10240</v>
      </c>
      <c r="K56" s="282">
        <f t="shared" si="19"/>
        <v>10240</v>
      </c>
      <c r="L56" s="282">
        <f t="shared" si="19"/>
        <v>10240</v>
      </c>
      <c r="M56" s="282">
        <f t="shared" si="19"/>
        <v>10240</v>
      </c>
      <c r="N56" s="282">
        <f t="shared" si="19"/>
        <v>10240</v>
      </c>
      <c r="O56" s="283">
        <f>N56</f>
        <v>10240</v>
      </c>
      <c r="Q56" s="279"/>
    </row>
    <row r="57" spans="2:17" s="248" customFormat="1" ht="13.9" hidden="1" outlineLevel="2" x14ac:dyDescent="0.3">
      <c r="B57" s="280"/>
      <c r="C57" s="264"/>
      <c r="D57" s="264"/>
      <c r="E57" s="264"/>
      <c r="F57" s="264"/>
      <c r="G57" s="264"/>
      <c r="H57" s="264"/>
      <c r="I57" s="264"/>
      <c r="J57" s="264"/>
      <c r="K57" s="264"/>
      <c r="L57" s="264"/>
      <c r="M57" s="264"/>
      <c r="N57" s="264"/>
      <c r="O57" s="278"/>
      <c r="Q57" s="279"/>
    </row>
    <row r="58" spans="2:17" s="248" customFormat="1" ht="13.9" hidden="1" outlineLevel="2" x14ac:dyDescent="0.3">
      <c r="B58" s="280" t="s">
        <v>47</v>
      </c>
      <c r="C58" s="264"/>
      <c r="D58" s="264"/>
      <c r="E58" s="264"/>
      <c r="F58" s="264"/>
      <c r="G58" s="264"/>
      <c r="H58" s="264"/>
      <c r="I58" s="264"/>
      <c r="J58" s="264"/>
      <c r="K58" s="264"/>
      <c r="L58" s="264"/>
      <c r="M58" s="264"/>
      <c r="N58" s="264"/>
      <c r="O58" s="278"/>
      <c r="Q58" s="279"/>
    </row>
    <row r="59" spans="2:17" s="248" customFormat="1" ht="13.9" hidden="1" outlineLevel="2" x14ac:dyDescent="0.3">
      <c r="B59" s="280" t="s">
        <v>43</v>
      </c>
      <c r="C59" s="431">
        <v>10240</v>
      </c>
      <c r="D59" s="264">
        <f t="shared" ref="D59:N59" si="20">C62</f>
        <v>10240</v>
      </c>
      <c r="E59" s="264">
        <f t="shared" si="20"/>
        <v>10240</v>
      </c>
      <c r="F59" s="264">
        <f t="shared" si="20"/>
        <v>10240</v>
      </c>
      <c r="G59" s="264">
        <f t="shared" si="20"/>
        <v>10240</v>
      </c>
      <c r="H59" s="264">
        <f t="shared" si="20"/>
        <v>10240</v>
      </c>
      <c r="I59" s="264">
        <f t="shared" si="20"/>
        <v>10240</v>
      </c>
      <c r="J59" s="264">
        <f t="shared" si="20"/>
        <v>10240</v>
      </c>
      <c r="K59" s="264">
        <f t="shared" si="20"/>
        <v>10240</v>
      </c>
      <c r="L59" s="264">
        <f t="shared" si="20"/>
        <v>10240</v>
      </c>
      <c r="M59" s="264">
        <f t="shared" si="20"/>
        <v>10240</v>
      </c>
      <c r="N59" s="264">
        <f t="shared" si="20"/>
        <v>10240</v>
      </c>
      <c r="O59" s="278">
        <f>C59</f>
        <v>10240</v>
      </c>
      <c r="Q59" s="279"/>
    </row>
    <row r="60" spans="2:17" s="248" customFormat="1" ht="13.9" hidden="1" outlineLevel="2" x14ac:dyDescent="0.3">
      <c r="B60" s="280" t="s">
        <v>35</v>
      </c>
      <c r="C60" s="264">
        <f t="shared" ref="C60:N60" si="21">$O$60/12</f>
        <v>0</v>
      </c>
      <c r="D60" s="264">
        <f t="shared" si="21"/>
        <v>0</v>
      </c>
      <c r="E60" s="264">
        <f t="shared" si="21"/>
        <v>0</v>
      </c>
      <c r="F60" s="264">
        <f t="shared" si="21"/>
        <v>0</v>
      </c>
      <c r="G60" s="264">
        <f t="shared" si="21"/>
        <v>0</v>
      </c>
      <c r="H60" s="264">
        <f t="shared" si="21"/>
        <v>0</v>
      </c>
      <c r="I60" s="264">
        <f t="shared" si="21"/>
        <v>0</v>
      </c>
      <c r="J60" s="264">
        <f t="shared" si="21"/>
        <v>0</v>
      </c>
      <c r="K60" s="264">
        <f t="shared" si="21"/>
        <v>0</v>
      </c>
      <c r="L60" s="264">
        <f t="shared" si="21"/>
        <v>0</v>
      </c>
      <c r="M60" s="264">
        <f t="shared" si="21"/>
        <v>0</v>
      </c>
      <c r="N60" s="264">
        <f t="shared" si="21"/>
        <v>0</v>
      </c>
      <c r="O60" s="285">
        <v>0</v>
      </c>
      <c r="Q60" s="279"/>
    </row>
    <row r="61" spans="2:17" s="248" customFormat="1" ht="13.9" hidden="1" outlineLevel="2" x14ac:dyDescent="0.3">
      <c r="B61" s="280" t="s">
        <v>45</v>
      </c>
      <c r="C61" s="431">
        <v>0</v>
      </c>
      <c r="D61" s="430">
        <v>0</v>
      </c>
      <c r="E61" s="430">
        <v>0</v>
      </c>
      <c r="F61" s="430">
        <v>0</v>
      </c>
      <c r="G61" s="430">
        <v>0</v>
      </c>
      <c r="H61" s="430">
        <v>0</v>
      </c>
      <c r="I61" s="430">
        <v>0</v>
      </c>
      <c r="J61" s="430">
        <v>0</v>
      </c>
      <c r="K61" s="430">
        <v>0</v>
      </c>
      <c r="L61" s="430">
        <v>0</v>
      </c>
      <c r="M61" s="430">
        <v>0</v>
      </c>
      <c r="N61" s="430">
        <v>0</v>
      </c>
      <c r="O61" s="278">
        <f>SUM(C61:N61)</f>
        <v>0</v>
      </c>
      <c r="Q61" s="279"/>
    </row>
    <row r="62" spans="2:17" s="248" customFormat="1" ht="13.9" hidden="1" outlineLevel="2" x14ac:dyDescent="0.3">
      <c r="B62" s="280" t="s">
        <v>46</v>
      </c>
      <c r="C62" s="282">
        <f t="shared" ref="C62:N62" si="22">SUM(C59:C61)</f>
        <v>10240</v>
      </c>
      <c r="D62" s="282">
        <f t="shared" si="22"/>
        <v>10240</v>
      </c>
      <c r="E62" s="282">
        <f t="shared" si="22"/>
        <v>10240</v>
      </c>
      <c r="F62" s="282">
        <f t="shared" si="22"/>
        <v>10240</v>
      </c>
      <c r="G62" s="282">
        <f t="shared" si="22"/>
        <v>10240</v>
      </c>
      <c r="H62" s="282">
        <f t="shared" si="22"/>
        <v>10240</v>
      </c>
      <c r="I62" s="282">
        <f t="shared" si="22"/>
        <v>10240</v>
      </c>
      <c r="J62" s="282">
        <f t="shared" si="22"/>
        <v>10240</v>
      </c>
      <c r="K62" s="282">
        <f t="shared" si="22"/>
        <v>10240</v>
      </c>
      <c r="L62" s="282">
        <f t="shared" si="22"/>
        <v>10240</v>
      </c>
      <c r="M62" s="282">
        <f t="shared" si="22"/>
        <v>10240</v>
      </c>
      <c r="N62" s="282">
        <f t="shared" si="22"/>
        <v>10240</v>
      </c>
      <c r="O62" s="283">
        <f>N62</f>
        <v>10240</v>
      </c>
      <c r="Q62" s="279"/>
    </row>
    <row r="63" spans="2:17" s="248" customFormat="1" ht="13.9" hidden="1" outlineLevel="2" x14ac:dyDescent="0.3">
      <c r="B63" s="280"/>
      <c r="C63" s="264"/>
      <c r="D63" s="264"/>
      <c r="E63" s="264"/>
      <c r="F63" s="264"/>
      <c r="G63" s="264"/>
      <c r="H63" s="264"/>
      <c r="I63" s="264"/>
      <c r="J63" s="264"/>
      <c r="K63" s="264"/>
      <c r="L63" s="264"/>
      <c r="M63" s="264"/>
      <c r="N63" s="264"/>
      <c r="O63" s="278"/>
      <c r="Q63" s="279"/>
    </row>
    <row r="64" spans="2:17" s="248" customFormat="1" ht="13.9" hidden="1" outlineLevel="2" x14ac:dyDescent="0.3">
      <c r="B64" s="277" t="s">
        <v>45</v>
      </c>
      <c r="C64" s="264"/>
      <c r="D64" s="264"/>
      <c r="E64" s="264"/>
      <c r="F64" s="264"/>
      <c r="G64" s="264"/>
      <c r="H64" s="264"/>
      <c r="I64" s="264"/>
      <c r="J64" s="264"/>
      <c r="K64" s="264"/>
      <c r="L64" s="264"/>
      <c r="M64" s="264"/>
      <c r="N64" s="264"/>
      <c r="O64" s="278"/>
      <c r="Q64" s="279"/>
    </row>
    <row r="65" spans="2:17" s="248" customFormat="1" ht="13.9" hidden="1" outlineLevel="2" x14ac:dyDescent="0.3">
      <c r="B65" s="280" t="s">
        <v>132</v>
      </c>
      <c r="C65" s="430">
        <f t="shared" ref="C65:N65" si="23">C55</f>
        <v>0</v>
      </c>
      <c r="D65" s="430">
        <f t="shared" si="23"/>
        <v>0</v>
      </c>
      <c r="E65" s="430">
        <f t="shared" si="23"/>
        <v>0</v>
      </c>
      <c r="F65" s="430">
        <f t="shared" si="23"/>
        <v>0</v>
      </c>
      <c r="G65" s="430">
        <f t="shared" si="23"/>
        <v>0</v>
      </c>
      <c r="H65" s="430">
        <f t="shared" si="23"/>
        <v>0</v>
      </c>
      <c r="I65" s="430">
        <f t="shared" si="23"/>
        <v>0</v>
      </c>
      <c r="J65" s="430">
        <f t="shared" si="23"/>
        <v>0</v>
      </c>
      <c r="K65" s="430">
        <f t="shared" si="23"/>
        <v>0</v>
      </c>
      <c r="L65" s="430">
        <f t="shared" si="23"/>
        <v>0</v>
      </c>
      <c r="M65" s="430">
        <f t="shared" si="23"/>
        <v>0</v>
      </c>
      <c r="N65" s="430">
        <f t="shared" si="23"/>
        <v>0</v>
      </c>
      <c r="O65" s="278">
        <f>SUM(C65:N65)</f>
        <v>0</v>
      </c>
      <c r="Q65" s="279"/>
    </row>
    <row r="66" spans="2:17" s="248" customFormat="1" ht="13.9" hidden="1" outlineLevel="2" x14ac:dyDescent="0.3">
      <c r="B66" s="280" t="s">
        <v>47</v>
      </c>
      <c r="C66" s="430">
        <f t="shared" ref="C66:N66" si="24">C61</f>
        <v>0</v>
      </c>
      <c r="D66" s="430">
        <f t="shared" si="24"/>
        <v>0</v>
      </c>
      <c r="E66" s="430">
        <f t="shared" si="24"/>
        <v>0</v>
      </c>
      <c r="F66" s="430">
        <f t="shared" si="24"/>
        <v>0</v>
      </c>
      <c r="G66" s="430">
        <f t="shared" si="24"/>
        <v>0</v>
      </c>
      <c r="H66" s="430">
        <f t="shared" si="24"/>
        <v>0</v>
      </c>
      <c r="I66" s="430">
        <f t="shared" si="24"/>
        <v>0</v>
      </c>
      <c r="J66" s="430">
        <f t="shared" si="24"/>
        <v>0</v>
      </c>
      <c r="K66" s="430">
        <f t="shared" si="24"/>
        <v>0</v>
      </c>
      <c r="L66" s="430">
        <f t="shared" si="24"/>
        <v>0</v>
      </c>
      <c r="M66" s="430">
        <f t="shared" si="24"/>
        <v>0</v>
      </c>
      <c r="N66" s="430">
        <f t="shared" si="24"/>
        <v>0</v>
      </c>
      <c r="O66" s="278">
        <f>SUM(C66:N66)</f>
        <v>0</v>
      </c>
      <c r="Q66" s="279"/>
    </row>
    <row r="67" spans="2:17" s="248" customFormat="1" ht="13.9" hidden="1" outlineLevel="2" x14ac:dyDescent="0.3">
      <c r="B67" s="280" t="s">
        <v>133</v>
      </c>
      <c r="C67" s="286">
        <f t="shared" ref="C67:O67" si="25">SUM(C65:C66)</f>
        <v>0</v>
      </c>
      <c r="D67" s="286">
        <f t="shared" si="25"/>
        <v>0</v>
      </c>
      <c r="E67" s="286">
        <f t="shared" si="25"/>
        <v>0</v>
      </c>
      <c r="F67" s="286">
        <f t="shared" si="25"/>
        <v>0</v>
      </c>
      <c r="G67" s="286">
        <f t="shared" si="25"/>
        <v>0</v>
      </c>
      <c r="H67" s="286">
        <f t="shared" si="25"/>
        <v>0</v>
      </c>
      <c r="I67" s="286">
        <f t="shared" si="25"/>
        <v>0</v>
      </c>
      <c r="J67" s="286">
        <f t="shared" si="25"/>
        <v>0</v>
      </c>
      <c r="K67" s="286">
        <f t="shared" si="25"/>
        <v>0</v>
      </c>
      <c r="L67" s="286">
        <f t="shared" si="25"/>
        <v>0</v>
      </c>
      <c r="M67" s="286">
        <f t="shared" si="25"/>
        <v>0</v>
      </c>
      <c r="N67" s="286">
        <f t="shared" si="25"/>
        <v>0</v>
      </c>
      <c r="O67" s="287">
        <f t="shared" si="25"/>
        <v>0</v>
      </c>
      <c r="Q67" s="279"/>
    </row>
    <row r="68" spans="2:17" s="248" customFormat="1" ht="13.9" hidden="1" outlineLevel="2" x14ac:dyDescent="0.3">
      <c r="B68" s="280" t="s">
        <v>134</v>
      </c>
      <c r="C68" s="430">
        <v>0</v>
      </c>
      <c r="D68" s="430">
        <v>0</v>
      </c>
      <c r="E68" s="430">
        <v>0</v>
      </c>
      <c r="F68" s="430">
        <v>0</v>
      </c>
      <c r="G68" s="430">
        <v>0</v>
      </c>
      <c r="H68" s="430">
        <v>0</v>
      </c>
      <c r="I68" s="430">
        <v>0</v>
      </c>
      <c r="J68" s="430">
        <v>0</v>
      </c>
      <c r="K68" s="430">
        <v>0</v>
      </c>
      <c r="L68" s="430">
        <v>0</v>
      </c>
      <c r="M68" s="430">
        <v>0</v>
      </c>
      <c r="N68" s="430">
        <v>0</v>
      </c>
      <c r="O68" s="278">
        <f>SUM(C68:N68)</f>
        <v>0</v>
      </c>
      <c r="Q68" s="279"/>
    </row>
    <row r="69" spans="2:17" s="248" customFormat="1" ht="13.9" hidden="1" outlineLevel="2" x14ac:dyDescent="0.3">
      <c r="B69" s="280" t="s">
        <v>135</v>
      </c>
      <c r="C69" s="282">
        <f t="shared" ref="C69:O69" si="26">SUM(C67:C68)</f>
        <v>0</v>
      </c>
      <c r="D69" s="282">
        <f t="shared" si="26"/>
        <v>0</v>
      </c>
      <c r="E69" s="282">
        <f t="shared" si="26"/>
        <v>0</v>
      </c>
      <c r="F69" s="282">
        <f t="shared" si="26"/>
        <v>0</v>
      </c>
      <c r="G69" s="282">
        <f t="shared" si="26"/>
        <v>0</v>
      </c>
      <c r="H69" s="282">
        <f t="shared" si="26"/>
        <v>0</v>
      </c>
      <c r="I69" s="282">
        <f t="shared" si="26"/>
        <v>0</v>
      </c>
      <c r="J69" s="282">
        <f t="shared" si="26"/>
        <v>0</v>
      </c>
      <c r="K69" s="282">
        <f t="shared" si="26"/>
        <v>0</v>
      </c>
      <c r="L69" s="282">
        <f t="shared" si="26"/>
        <v>0</v>
      </c>
      <c r="M69" s="282">
        <f t="shared" si="26"/>
        <v>0</v>
      </c>
      <c r="N69" s="282">
        <f t="shared" si="26"/>
        <v>0</v>
      </c>
      <c r="O69" s="283">
        <f t="shared" si="26"/>
        <v>0</v>
      </c>
      <c r="Q69" s="279"/>
    </row>
    <row r="70" spans="2:17" s="248" customFormat="1" ht="14.45" hidden="1" outlineLevel="2" thickBot="1" x14ac:dyDescent="0.35">
      <c r="B70" s="288"/>
      <c r="C70" s="289"/>
      <c r="D70" s="289"/>
      <c r="E70" s="289"/>
      <c r="F70" s="289"/>
      <c r="G70" s="289"/>
      <c r="H70" s="289"/>
      <c r="I70" s="289"/>
      <c r="J70" s="289"/>
      <c r="K70" s="289"/>
      <c r="L70" s="289"/>
      <c r="M70" s="289"/>
      <c r="N70" s="289"/>
      <c r="O70" s="290"/>
      <c r="Q70" s="249"/>
    </row>
    <row r="71" spans="2:17" s="248" customFormat="1" ht="14.45" hidden="1" outlineLevel="1" collapsed="1" thickBot="1" x14ac:dyDescent="0.35">
      <c r="C71" s="255"/>
      <c r="D71" s="255"/>
      <c r="E71" s="255"/>
      <c r="F71" s="255"/>
      <c r="G71" s="255"/>
      <c r="H71" s="255"/>
      <c r="I71" s="255"/>
      <c r="J71" s="255"/>
      <c r="K71" s="255"/>
      <c r="L71" s="255"/>
      <c r="M71" s="255"/>
      <c r="N71" s="255"/>
      <c r="Q71" s="249"/>
    </row>
    <row r="72" spans="2:17" s="248" customFormat="1" ht="13.9" hidden="1" outlineLevel="1" x14ac:dyDescent="0.3">
      <c r="B72" s="273" t="s">
        <v>197</v>
      </c>
      <c r="C72" s="274">
        <v>5</v>
      </c>
      <c r="D72" s="275" t="s">
        <v>48</v>
      </c>
      <c r="E72" s="275"/>
      <c r="F72" s="275"/>
      <c r="G72" s="275"/>
      <c r="H72" s="275"/>
      <c r="I72" s="275"/>
      <c r="J72" s="275"/>
      <c r="K72" s="275"/>
      <c r="L72" s="275"/>
      <c r="M72" s="275"/>
      <c r="N72" s="275"/>
      <c r="O72" s="276"/>
      <c r="Q72" s="249"/>
    </row>
    <row r="73" spans="2:17" s="248" customFormat="1" ht="13.9" hidden="1" outlineLevel="2" x14ac:dyDescent="0.3">
      <c r="B73" s="280" t="s">
        <v>42</v>
      </c>
      <c r="C73" s="264"/>
      <c r="D73" s="264"/>
      <c r="E73" s="264"/>
      <c r="F73" s="264"/>
      <c r="G73" s="264"/>
      <c r="H73" s="264"/>
      <c r="I73" s="264"/>
      <c r="J73" s="264"/>
      <c r="K73" s="264"/>
      <c r="L73" s="264"/>
      <c r="M73" s="264"/>
      <c r="N73" s="264"/>
      <c r="O73" s="278"/>
      <c r="Q73" s="279"/>
    </row>
    <row r="74" spans="2:17" s="248" customFormat="1" ht="13.9" hidden="1" outlineLevel="2" x14ac:dyDescent="0.3">
      <c r="B74" s="280" t="s">
        <v>43</v>
      </c>
      <c r="C74" s="431">
        <v>1593923</v>
      </c>
      <c r="D74" s="264">
        <f t="shared" ref="D74:N74" si="27">C77</f>
        <v>1593923</v>
      </c>
      <c r="E74" s="264">
        <f t="shared" si="27"/>
        <v>1593923</v>
      </c>
      <c r="F74" s="264">
        <f t="shared" si="27"/>
        <v>1593923</v>
      </c>
      <c r="G74" s="264">
        <f t="shared" si="27"/>
        <v>1593923</v>
      </c>
      <c r="H74" s="264">
        <f t="shared" si="27"/>
        <v>1593923</v>
      </c>
      <c r="I74" s="264">
        <f t="shared" si="27"/>
        <v>1593923</v>
      </c>
      <c r="J74" s="264">
        <f t="shared" si="27"/>
        <v>1593923</v>
      </c>
      <c r="K74" s="264">
        <f t="shared" si="27"/>
        <v>1593923</v>
      </c>
      <c r="L74" s="264">
        <f t="shared" si="27"/>
        <v>1593923</v>
      </c>
      <c r="M74" s="264">
        <f t="shared" si="27"/>
        <v>1593923</v>
      </c>
      <c r="N74" s="264">
        <f t="shared" si="27"/>
        <v>1593923</v>
      </c>
      <c r="O74" s="278">
        <f>C74</f>
        <v>1593923</v>
      </c>
      <c r="Q74" s="279"/>
    </row>
    <row r="75" spans="2:17" s="248" customFormat="1" ht="13.9" hidden="1" outlineLevel="2" x14ac:dyDescent="0.3">
      <c r="B75" s="280" t="s">
        <v>44</v>
      </c>
      <c r="C75" s="431">
        <v>0</v>
      </c>
      <c r="D75" s="431">
        <v>0</v>
      </c>
      <c r="E75" s="431">
        <v>0</v>
      </c>
      <c r="F75" s="431">
        <v>0</v>
      </c>
      <c r="G75" s="431">
        <v>0</v>
      </c>
      <c r="H75" s="431">
        <v>0</v>
      </c>
      <c r="I75" s="431">
        <v>0</v>
      </c>
      <c r="J75" s="431">
        <v>0</v>
      </c>
      <c r="K75" s="431">
        <v>0</v>
      </c>
      <c r="L75" s="431">
        <v>0</v>
      </c>
      <c r="M75" s="431">
        <v>0</v>
      </c>
      <c r="N75" s="431"/>
      <c r="O75" s="278">
        <f>SUM(C75:N75)</f>
        <v>0</v>
      </c>
      <c r="Q75" s="279"/>
    </row>
    <row r="76" spans="2:17" s="248" customFormat="1" ht="13.9" hidden="1" outlineLevel="2" x14ac:dyDescent="0.3">
      <c r="B76" s="280" t="s">
        <v>45</v>
      </c>
      <c r="C76" s="431">
        <v>0</v>
      </c>
      <c r="D76" s="431">
        <v>0</v>
      </c>
      <c r="E76" s="431">
        <v>0</v>
      </c>
      <c r="F76" s="431">
        <v>0</v>
      </c>
      <c r="G76" s="431">
        <v>0</v>
      </c>
      <c r="H76" s="431">
        <v>0</v>
      </c>
      <c r="I76" s="431">
        <v>0</v>
      </c>
      <c r="J76" s="431">
        <v>0</v>
      </c>
      <c r="K76" s="431">
        <v>0</v>
      </c>
      <c r="L76" s="431">
        <v>0</v>
      </c>
      <c r="M76" s="431">
        <v>0</v>
      </c>
      <c r="N76" s="431">
        <v>0</v>
      </c>
      <c r="O76" s="278">
        <f>SUM(C76:N76)</f>
        <v>0</v>
      </c>
      <c r="Q76" s="279" t="s">
        <v>101</v>
      </c>
    </row>
    <row r="77" spans="2:17" s="248" customFormat="1" ht="13.9" hidden="1" outlineLevel="2" x14ac:dyDescent="0.3">
      <c r="B77" s="280" t="s">
        <v>46</v>
      </c>
      <c r="C77" s="282">
        <f t="shared" ref="C77:N77" si="28">SUM(C74:C76)</f>
        <v>1593923</v>
      </c>
      <c r="D77" s="282">
        <f t="shared" si="28"/>
        <v>1593923</v>
      </c>
      <c r="E77" s="282">
        <f t="shared" si="28"/>
        <v>1593923</v>
      </c>
      <c r="F77" s="282">
        <f t="shared" si="28"/>
        <v>1593923</v>
      </c>
      <c r="G77" s="282">
        <f t="shared" si="28"/>
        <v>1593923</v>
      </c>
      <c r="H77" s="282">
        <f t="shared" si="28"/>
        <v>1593923</v>
      </c>
      <c r="I77" s="282">
        <f t="shared" si="28"/>
        <v>1593923</v>
      </c>
      <c r="J77" s="282">
        <f t="shared" si="28"/>
        <v>1593923</v>
      </c>
      <c r="K77" s="282">
        <f t="shared" si="28"/>
        <v>1593923</v>
      </c>
      <c r="L77" s="282">
        <f t="shared" si="28"/>
        <v>1593923</v>
      </c>
      <c r="M77" s="282">
        <f t="shared" si="28"/>
        <v>1593923</v>
      </c>
      <c r="N77" s="282">
        <f t="shared" si="28"/>
        <v>1593923</v>
      </c>
      <c r="O77" s="283">
        <f>N77</f>
        <v>1593923</v>
      </c>
      <c r="Q77" s="279"/>
    </row>
    <row r="78" spans="2:17" s="248" customFormat="1" ht="13.9" hidden="1" outlineLevel="2" x14ac:dyDescent="0.3">
      <c r="B78" s="280"/>
      <c r="C78" s="264"/>
      <c r="D78" s="264"/>
      <c r="E78" s="264"/>
      <c r="F78" s="264"/>
      <c r="G78" s="264"/>
      <c r="H78" s="264"/>
      <c r="I78" s="264"/>
      <c r="J78" s="264"/>
      <c r="K78" s="264"/>
      <c r="L78" s="264"/>
      <c r="M78" s="264"/>
      <c r="N78" s="264"/>
      <c r="O78" s="278"/>
      <c r="Q78" s="279"/>
    </row>
    <row r="79" spans="2:17" s="248" customFormat="1" ht="13.9" hidden="1" outlineLevel="2" x14ac:dyDescent="0.3">
      <c r="B79" s="280" t="s">
        <v>47</v>
      </c>
      <c r="C79" s="264"/>
      <c r="D79" s="264"/>
      <c r="E79" s="264"/>
      <c r="F79" s="264"/>
      <c r="G79" s="264"/>
      <c r="H79" s="264"/>
      <c r="I79" s="264"/>
      <c r="J79" s="264"/>
      <c r="K79" s="264"/>
      <c r="L79" s="264"/>
      <c r="M79" s="264"/>
      <c r="N79" s="264"/>
      <c r="O79" s="278"/>
      <c r="Q79" s="279"/>
    </row>
    <row r="80" spans="2:17" s="248" customFormat="1" ht="13.9" hidden="1" outlineLevel="2" x14ac:dyDescent="0.3">
      <c r="B80" s="280" t="s">
        <v>43</v>
      </c>
      <c r="C80" s="431">
        <f>868110-42627</f>
        <v>825483</v>
      </c>
      <c r="D80" s="264">
        <f t="shared" ref="D80:N80" si="29">C83</f>
        <v>852048.3833333333</v>
      </c>
      <c r="E80" s="264">
        <f t="shared" si="29"/>
        <v>878613.7666666666</v>
      </c>
      <c r="F80" s="264">
        <f t="shared" si="29"/>
        <v>905179.14999999991</v>
      </c>
      <c r="G80" s="264">
        <f t="shared" si="29"/>
        <v>931744.53333333321</v>
      </c>
      <c r="H80" s="264">
        <f t="shared" si="29"/>
        <v>958309.91666666651</v>
      </c>
      <c r="I80" s="264">
        <f t="shared" si="29"/>
        <v>984875.29999999981</v>
      </c>
      <c r="J80" s="264">
        <f t="shared" si="29"/>
        <v>1011440.6833333331</v>
      </c>
      <c r="K80" s="264">
        <f t="shared" si="29"/>
        <v>1038006.0666666664</v>
      </c>
      <c r="L80" s="264">
        <f t="shared" si="29"/>
        <v>1064571.4499999997</v>
      </c>
      <c r="M80" s="264">
        <f t="shared" si="29"/>
        <v>1091136.833333333</v>
      </c>
      <c r="N80" s="264">
        <f t="shared" si="29"/>
        <v>1117702.2166666663</v>
      </c>
      <c r="O80" s="278">
        <f>C80</f>
        <v>825483</v>
      </c>
      <c r="Q80" s="279"/>
    </row>
    <row r="81" spans="2:17" s="248" customFormat="1" ht="27.6" hidden="1" outlineLevel="2" x14ac:dyDescent="0.3">
      <c r="B81" s="280" t="s">
        <v>35</v>
      </c>
      <c r="C81" s="264">
        <f t="shared" ref="C81:N81" si="30">$O$81/12</f>
        <v>26565.383333333331</v>
      </c>
      <c r="D81" s="264">
        <f t="shared" si="30"/>
        <v>26565.383333333331</v>
      </c>
      <c r="E81" s="264">
        <f t="shared" si="30"/>
        <v>26565.383333333331</v>
      </c>
      <c r="F81" s="264">
        <f t="shared" si="30"/>
        <v>26565.383333333331</v>
      </c>
      <c r="G81" s="264">
        <f t="shared" si="30"/>
        <v>26565.383333333331</v>
      </c>
      <c r="H81" s="264">
        <f t="shared" si="30"/>
        <v>26565.383333333331</v>
      </c>
      <c r="I81" s="264">
        <f t="shared" si="30"/>
        <v>26565.383333333331</v>
      </c>
      <c r="J81" s="264">
        <f t="shared" si="30"/>
        <v>26565.383333333331</v>
      </c>
      <c r="K81" s="264">
        <f t="shared" si="30"/>
        <v>26565.383333333331</v>
      </c>
      <c r="L81" s="264">
        <f t="shared" si="30"/>
        <v>26565.383333333331</v>
      </c>
      <c r="M81" s="264">
        <f t="shared" si="30"/>
        <v>26565.383333333331</v>
      </c>
      <c r="N81" s="264">
        <f t="shared" si="30"/>
        <v>26565.383333333331</v>
      </c>
      <c r="O81" s="285">
        <f>SUM(O74:O76)/C72</f>
        <v>318784.59999999998</v>
      </c>
      <c r="Q81" s="279" t="s">
        <v>49</v>
      </c>
    </row>
    <row r="82" spans="2:17" s="248" customFormat="1" ht="13.9" hidden="1" outlineLevel="2" x14ac:dyDescent="0.3">
      <c r="B82" s="280" t="s">
        <v>45</v>
      </c>
      <c r="C82" s="431">
        <v>0</v>
      </c>
      <c r="D82" s="431">
        <v>0</v>
      </c>
      <c r="E82" s="431">
        <v>0</v>
      </c>
      <c r="F82" s="431">
        <v>0</v>
      </c>
      <c r="G82" s="431">
        <v>0</v>
      </c>
      <c r="H82" s="431">
        <v>0</v>
      </c>
      <c r="I82" s="431">
        <v>0</v>
      </c>
      <c r="J82" s="431">
        <v>0</v>
      </c>
      <c r="K82" s="431">
        <v>0</v>
      </c>
      <c r="L82" s="431">
        <v>0</v>
      </c>
      <c r="M82" s="431">
        <v>0</v>
      </c>
      <c r="N82" s="431">
        <v>0</v>
      </c>
      <c r="O82" s="278">
        <f>SUM(C82:N82)</f>
        <v>0</v>
      </c>
      <c r="Q82" s="279"/>
    </row>
    <row r="83" spans="2:17" s="248" customFormat="1" ht="13.9" hidden="1" outlineLevel="2" x14ac:dyDescent="0.3">
      <c r="B83" s="280" t="s">
        <v>46</v>
      </c>
      <c r="C83" s="282">
        <f t="shared" ref="C83:N83" si="31">SUM(C80:C82)</f>
        <v>852048.3833333333</v>
      </c>
      <c r="D83" s="282">
        <f t="shared" si="31"/>
        <v>878613.7666666666</v>
      </c>
      <c r="E83" s="282">
        <f t="shared" si="31"/>
        <v>905179.14999999991</v>
      </c>
      <c r="F83" s="282">
        <f t="shared" si="31"/>
        <v>931744.53333333321</v>
      </c>
      <c r="G83" s="282">
        <f t="shared" si="31"/>
        <v>958309.91666666651</v>
      </c>
      <c r="H83" s="282">
        <f t="shared" si="31"/>
        <v>984875.29999999981</v>
      </c>
      <c r="I83" s="282">
        <f t="shared" si="31"/>
        <v>1011440.6833333331</v>
      </c>
      <c r="J83" s="282">
        <f t="shared" si="31"/>
        <v>1038006.0666666664</v>
      </c>
      <c r="K83" s="282">
        <f t="shared" si="31"/>
        <v>1064571.4499999997</v>
      </c>
      <c r="L83" s="282">
        <f t="shared" si="31"/>
        <v>1091136.833333333</v>
      </c>
      <c r="M83" s="282">
        <f t="shared" si="31"/>
        <v>1117702.2166666663</v>
      </c>
      <c r="N83" s="282">
        <f t="shared" si="31"/>
        <v>1144267.5999999996</v>
      </c>
      <c r="O83" s="283">
        <f>N83</f>
        <v>1144267.5999999996</v>
      </c>
      <c r="Q83" s="279"/>
    </row>
    <row r="84" spans="2:17" s="248" customFormat="1" ht="13.9" hidden="1" outlineLevel="2" x14ac:dyDescent="0.3">
      <c r="B84" s="280"/>
      <c r="C84" s="264"/>
      <c r="D84" s="264"/>
      <c r="E84" s="264"/>
      <c r="F84" s="264"/>
      <c r="G84" s="264"/>
      <c r="H84" s="264"/>
      <c r="I84" s="264"/>
      <c r="J84" s="264"/>
      <c r="K84" s="264"/>
      <c r="L84" s="264"/>
      <c r="M84" s="264"/>
      <c r="N84" s="264"/>
      <c r="O84" s="278"/>
      <c r="Q84" s="279"/>
    </row>
    <row r="85" spans="2:17" s="248" customFormat="1" ht="13.9" hidden="1" outlineLevel="2" x14ac:dyDescent="0.3">
      <c r="B85" s="277" t="s">
        <v>45</v>
      </c>
      <c r="C85" s="264"/>
      <c r="D85" s="264"/>
      <c r="E85" s="264"/>
      <c r="F85" s="264"/>
      <c r="G85" s="264"/>
      <c r="H85" s="264"/>
      <c r="I85" s="264"/>
      <c r="J85" s="264"/>
      <c r="K85" s="264"/>
      <c r="L85" s="264"/>
      <c r="M85" s="264"/>
      <c r="N85" s="264"/>
      <c r="O85" s="278"/>
      <c r="Q85" s="279"/>
    </row>
    <row r="86" spans="2:17" s="248" customFormat="1" ht="13.9" hidden="1" outlineLevel="2" x14ac:dyDescent="0.3">
      <c r="B86" s="280" t="s">
        <v>132</v>
      </c>
      <c r="C86" s="430">
        <f t="shared" ref="C86:N86" si="32">C76</f>
        <v>0</v>
      </c>
      <c r="D86" s="430">
        <f t="shared" si="32"/>
        <v>0</v>
      </c>
      <c r="E86" s="430">
        <f t="shared" si="32"/>
        <v>0</v>
      </c>
      <c r="F86" s="430">
        <f t="shared" si="32"/>
        <v>0</v>
      </c>
      <c r="G86" s="430">
        <f t="shared" si="32"/>
        <v>0</v>
      </c>
      <c r="H86" s="430">
        <f t="shared" si="32"/>
        <v>0</v>
      </c>
      <c r="I86" s="430">
        <f t="shared" si="32"/>
        <v>0</v>
      </c>
      <c r="J86" s="430">
        <f t="shared" si="32"/>
        <v>0</v>
      </c>
      <c r="K86" s="430">
        <f t="shared" si="32"/>
        <v>0</v>
      </c>
      <c r="L86" s="430">
        <f t="shared" si="32"/>
        <v>0</v>
      </c>
      <c r="M86" s="430">
        <f t="shared" si="32"/>
        <v>0</v>
      </c>
      <c r="N86" s="430">
        <f t="shared" si="32"/>
        <v>0</v>
      </c>
      <c r="O86" s="278">
        <f>SUM(C86:N86)</f>
        <v>0</v>
      </c>
      <c r="Q86" s="279"/>
    </row>
    <row r="87" spans="2:17" s="248" customFormat="1" ht="13.9" hidden="1" outlineLevel="2" x14ac:dyDescent="0.3">
      <c r="B87" s="280" t="s">
        <v>47</v>
      </c>
      <c r="C87" s="430">
        <f t="shared" ref="C87:N87" si="33">C82</f>
        <v>0</v>
      </c>
      <c r="D87" s="430">
        <f t="shared" si="33"/>
        <v>0</v>
      </c>
      <c r="E87" s="430">
        <f t="shared" si="33"/>
        <v>0</v>
      </c>
      <c r="F87" s="430">
        <f t="shared" si="33"/>
        <v>0</v>
      </c>
      <c r="G87" s="430">
        <f t="shared" si="33"/>
        <v>0</v>
      </c>
      <c r="H87" s="430">
        <f t="shared" si="33"/>
        <v>0</v>
      </c>
      <c r="I87" s="430">
        <f t="shared" si="33"/>
        <v>0</v>
      </c>
      <c r="J87" s="430">
        <f t="shared" si="33"/>
        <v>0</v>
      </c>
      <c r="K87" s="430">
        <f t="shared" si="33"/>
        <v>0</v>
      </c>
      <c r="L87" s="430">
        <f t="shared" si="33"/>
        <v>0</v>
      </c>
      <c r="M87" s="430">
        <f t="shared" si="33"/>
        <v>0</v>
      </c>
      <c r="N87" s="430">
        <f t="shared" si="33"/>
        <v>0</v>
      </c>
      <c r="O87" s="278">
        <f>SUM(C87:N87)</f>
        <v>0</v>
      </c>
      <c r="Q87" s="279"/>
    </row>
    <row r="88" spans="2:17" s="248" customFormat="1" ht="13.9" hidden="1" outlineLevel="2" x14ac:dyDescent="0.3">
      <c r="B88" s="280" t="s">
        <v>133</v>
      </c>
      <c r="C88" s="286">
        <f t="shared" ref="C88:O88" si="34">SUM(C86:C87)</f>
        <v>0</v>
      </c>
      <c r="D88" s="286">
        <f t="shared" si="34"/>
        <v>0</v>
      </c>
      <c r="E88" s="286">
        <f t="shared" si="34"/>
        <v>0</v>
      </c>
      <c r="F88" s="286">
        <f t="shared" si="34"/>
        <v>0</v>
      </c>
      <c r="G88" s="286">
        <f t="shared" si="34"/>
        <v>0</v>
      </c>
      <c r="H88" s="286">
        <f t="shared" si="34"/>
        <v>0</v>
      </c>
      <c r="I88" s="286">
        <f t="shared" si="34"/>
        <v>0</v>
      </c>
      <c r="J88" s="286">
        <f t="shared" si="34"/>
        <v>0</v>
      </c>
      <c r="K88" s="286">
        <f t="shared" si="34"/>
        <v>0</v>
      </c>
      <c r="L88" s="286">
        <f t="shared" si="34"/>
        <v>0</v>
      </c>
      <c r="M88" s="286">
        <f t="shared" si="34"/>
        <v>0</v>
      </c>
      <c r="N88" s="286">
        <f t="shared" si="34"/>
        <v>0</v>
      </c>
      <c r="O88" s="287">
        <f t="shared" si="34"/>
        <v>0</v>
      </c>
      <c r="Q88" s="279"/>
    </row>
    <row r="89" spans="2:17" s="248" customFormat="1" ht="13.9" hidden="1" outlineLevel="2" x14ac:dyDescent="0.3">
      <c r="B89" s="280" t="s">
        <v>134</v>
      </c>
      <c r="C89" s="430">
        <v>0</v>
      </c>
      <c r="D89" s="430">
        <v>0</v>
      </c>
      <c r="E89" s="430">
        <v>0</v>
      </c>
      <c r="F89" s="430">
        <v>0</v>
      </c>
      <c r="G89" s="430">
        <v>0</v>
      </c>
      <c r="H89" s="430">
        <v>0</v>
      </c>
      <c r="I89" s="430">
        <v>0</v>
      </c>
      <c r="J89" s="430">
        <v>0</v>
      </c>
      <c r="K89" s="430">
        <v>0</v>
      </c>
      <c r="L89" s="430">
        <v>0</v>
      </c>
      <c r="M89" s="430">
        <v>0</v>
      </c>
      <c r="N89" s="430">
        <v>0</v>
      </c>
      <c r="O89" s="278">
        <f>SUM(C89:N89)</f>
        <v>0</v>
      </c>
      <c r="Q89" s="279"/>
    </row>
    <row r="90" spans="2:17" s="248" customFormat="1" ht="13.9" hidden="1" outlineLevel="2" x14ac:dyDescent="0.3">
      <c r="B90" s="280" t="s">
        <v>135</v>
      </c>
      <c r="C90" s="282">
        <f t="shared" ref="C90:O90" si="35">SUM(C88:C89)</f>
        <v>0</v>
      </c>
      <c r="D90" s="282">
        <f t="shared" si="35"/>
        <v>0</v>
      </c>
      <c r="E90" s="282">
        <f t="shared" si="35"/>
        <v>0</v>
      </c>
      <c r="F90" s="282">
        <f t="shared" si="35"/>
        <v>0</v>
      </c>
      <c r="G90" s="282">
        <f t="shared" si="35"/>
        <v>0</v>
      </c>
      <c r="H90" s="282">
        <f t="shared" si="35"/>
        <v>0</v>
      </c>
      <c r="I90" s="282">
        <f t="shared" si="35"/>
        <v>0</v>
      </c>
      <c r="J90" s="282">
        <f t="shared" si="35"/>
        <v>0</v>
      </c>
      <c r="K90" s="282">
        <f t="shared" si="35"/>
        <v>0</v>
      </c>
      <c r="L90" s="282">
        <f t="shared" si="35"/>
        <v>0</v>
      </c>
      <c r="M90" s="282">
        <f t="shared" si="35"/>
        <v>0</v>
      </c>
      <c r="N90" s="282">
        <f t="shared" si="35"/>
        <v>0</v>
      </c>
      <c r="O90" s="283">
        <f t="shared" si="35"/>
        <v>0</v>
      </c>
      <c r="Q90" s="279"/>
    </row>
    <row r="91" spans="2:17" s="248" customFormat="1" ht="14.45" hidden="1" outlineLevel="2" thickBot="1" x14ac:dyDescent="0.35">
      <c r="B91" s="288"/>
      <c r="C91" s="289"/>
      <c r="D91" s="289"/>
      <c r="E91" s="289"/>
      <c r="F91" s="289"/>
      <c r="G91" s="289"/>
      <c r="H91" s="289"/>
      <c r="I91" s="289"/>
      <c r="J91" s="289"/>
      <c r="K91" s="289"/>
      <c r="L91" s="289"/>
      <c r="M91" s="289"/>
      <c r="N91" s="289"/>
      <c r="O91" s="290"/>
      <c r="Q91" s="249"/>
    </row>
    <row r="92" spans="2:17" s="248" customFormat="1" ht="14.45" hidden="1" outlineLevel="1" collapsed="1" thickBot="1" x14ac:dyDescent="0.35">
      <c r="Q92" s="249"/>
    </row>
    <row r="93" spans="2:17" s="248" customFormat="1" ht="13.9" hidden="1" outlineLevel="1" x14ac:dyDescent="0.3">
      <c r="B93" s="273" t="s">
        <v>191</v>
      </c>
      <c r="C93" s="274">
        <v>47</v>
      </c>
      <c r="D93" s="275" t="s">
        <v>48</v>
      </c>
      <c r="E93" s="275"/>
      <c r="F93" s="275"/>
      <c r="G93" s="275"/>
      <c r="H93" s="275"/>
      <c r="I93" s="275"/>
      <c r="J93" s="275"/>
      <c r="K93" s="275"/>
      <c r="L93" s="275"/>
      <c r="M93" s="275"/>
      <c r="N93" s="275"/>
      <c r="O93" s="276"/>
      <c r="Q93" s="249"/>
    </row>
    <row r="94" spans="2:17" s="248" customFormat="1" ht="13.9" hidden="1" outlineLevel="2" x14ac:dyDescent="0.3">
      <c r="B94" s="280" t="s">
        <v>42</v>
      </c>
      <c r="C94" s="264"/>
      <c r="D94" s="264"/>
      <c r="E94" s="264"/>
      <c r="F94" s="264"/>
      <c r="G94" s="264"/>
      <c r="H94" s="264"/>
      <c r="I94" s="264"/>
      <c r="J94" s="264"/>
      <c r="K94" s="264"/>
      <c r="L94" s="264"/>
      <c r="M94" s="264"/>
      <c r="N94" s="264"/>
      <c r="O94" s="278"/>
      <c r="Q94" s="279"/>
    </row>
    <row r="95" spans="2:17" s="248" customFormat="1" ht="13.9" hidden="1" outlineLevel="2" x14ac:dyDescent="0.3">
      <c r="B95" s="280" t="s">
        <v>43</v>
      </c>
      <c r="C95" s="431">
        <v>1320000</v>
      </c>
      <c r="D95" s="264">
        <f t="shared" ref="D95:N95" si="36">C98</f>
        <v>1320000</v>
      </c>
      <c r="E95" s="264">
        <f t="shared" si="36"/>
        <v>1320000</v>
      </c>
      <c r="F95" s="264">
        <f t="shared" si="36"/>
        <v>1320000</v>
      </c>
      <c r="G95" s="264">
        <f t="shared" si="36"/>
        <v>1320000</v>
      </c>
      <c r="H95" s="264">
        <f t="shared" si="36"/>
        <v>1320000</v>
      </c>
      <c r="I95" s="264">
        <f t="shared" si="36"/>
        <v>1320000</v>
      </c>
      <c r="J95" s="264">
        <f t="shared" si="36"/>
        <v>1320000</v>
      </c>
      <c r="K95" s="264">
        <f t="shared" si="36"/>
        <v>1320000</v>
      </c>
      <c r="L95" s="264">
        <f t="shared" si="36"/>
        <v>1320000</v>
      </c>
      <c r="M95" s="264">
        <f t="shared" si="36"/>
        <v>1320000</v>
      </c>
      <c r="N95" s="264">
        <f t="shared" si="36"/>
        <v>1320000</v>
      </c>
      <c r="O95" s="278">
        <f>C95</f>
        <v>1320000</v>
      </c>
      <c r="Q95" s="279"/>
    </row>
    <row r="96" spans="2:17" s="248" customFormat="1" ht="13.9" hidden="1" outlineLevel="2" x14ac:dyDescent="0.3">
      <c r="B96" s="280" t="s">
        <v>44</v>
      </c>
      <c r="C96" s="431">
        <v>0</v>
      </c>
      <c r="D96" s="431">
        <v>0</v>
      </c>
      <c r="E96" s="431">
        <v>0</v>
      </c>
      <c r="F96" s="431">
        <v>0</v>
      </c>
      <c r="G96" s="431">
        <v>0</v>
      </c>
      <c r="H96" s="431">
        <v>0</v>
      </c>
      <c r="I96" s="431">
        <v>0</v>
      </c>
      <c r="J96" s="431">
        <v>0</v>
      </c>
      <c r="K96" s="431">
        <v>0</v>
      </c>
      <c r="L96" s="431">
        <v>0</v>
      </c>
      <c r="M96" s="431">
        <v>0</v>
      </c>
      <c r="N96" s="431"/>
      <c r="O96" s="278">
        <f>SUM(C96:N96)</f>
        <v>0</v>
      </c>
      <c r="Q96" s="279"/>
    </row>
    <row r="97" spans="2:17" s="248" customFormat="1" ht="13.9" hidden="1" outlineLevel="2" x14ac:dyDescent="0.3">
      <c r="B97" s="280" t="s">
        <v>45</v>
      </c>
      <c r="C97" s="431">
        <v>0</v>
      </c>
      <c r="D97" s="431">
        <v>0</v>
      </c>
      <c r="E97" s="431">
        <v>0</v>
      </c>
      <c r="F97" s="431">
        <v>0</v>
      </c>
      <c r="G97" s="431">
        <v>0</v>
      </c>
      <c r="H97" s="431">
        <v>0</v>
      </c>
      <c r="I97" s="431">
        <v>0</v>
      </c>
      <c r="J97" s="431">
        <v>0</v>
      </c>
      <c r="K97" s="431">
        <v>0</v>
      </c>
      <c r="L97" s="431">
        <v>0</v>
      </c>
      <c r="M97" s="431">
        <v>0</v>
      </c>
      <c r="N97" s="431">
        <v>0</v>
      </c>
      <c r="O97" s="278">
        <f>SUM(C97:N97)</f>
        <v>0</v>
      </c>
      <c r="Q97" s="279" t="s">
        <v>101</v>
      </c>
    </row>
    <row r="98" spans="2:17" s="248" customFormat="1" ht="13.9" hidden="1" outlineLevel="2" x14ac:dyDescent="0.3">
      <c r="B98" s="280" t="s">
        <v>46</v>
      </c>
      <c r="C98" s="282">
        <f t="shared" ref="C98:N98" si="37">SUM(C95:C97)</f>
        <v>1320000</v>
      </c>
      <c r="D98" s="282">
        <f t="shared" si="37"/>
        <v>1320000</v>
      </c>
      <c r="E98" s="282">
        <f t="shared" si="37"/>
        <v>1320000</v>
      </c>
      <c r="F98" s="282">
        <f t="shared" si="37"/>
        <v>1320000</v>
      </c>
      <c r="G98" s="282">
        <f t="shared" si="37"/>
        <v>1320000</v>
      </c>
      <c r="H98" s="282">
        <f t="shared" si="37"/>
        <v>1320000</v>
      </c>
      <c r="I98" s="282">
        <f t="shared" si="37"/>
        <v>1320000</v>
      </c>
      <c r="J98" s="282">
        <f t="shared" si="37"/>
        <v>1320000</v>
      </c>
      <c r="K98" s="282">
        <f t="shared" si="37"/>
        <v>1320000</v>
      </c>
      <c r="L98" s="282">
        <f t="shared" si="37"/>
        <v>1320000</v>
      </c>
      <c r="M98" s="282">
        <f t="shared" si="37"/>
        <v>1320000</v>
      </c>
      <c r="N98" s="282">
        <f t="shared" si="37"/>
        <v>1320000</v>
      </c>
      <c r="O98" s="283">
        <f>N98</f>
        <v>1320000</v>
      </c>
      <c r="Q98" s="279"/>
    </row>
    <row r="99" spans="2:17" s="248" customFormat="1" ht="13.9" hidden="1" outlineLevel="2" x14ac:dyDescent="0.3">
      <c r="B99" s="280"/>
      <c r="C99" s="264"/>
      <c r="D99" s="264"/>
      <c r="E99" s="264"/>
      <c r="F99" s="264"/>
      <c r="G99" s="264"/>
      <c r="H99" s="264"/>
      <c r="I99" s="264"/>
      <c r="J99" s="264"/>
      <c r="K99" s="264"/>
      <c r="L99" s="264"/>
      <c r="M99" s="264"/>
      <c r="N99" s="264"/>
      <c r="O99" s="278"/>
      <c r="Q99" s="279"/>
    </row>
    <row r="100" spans="2:17" s="248" customFormat="1" ht="13.9" hidden="1" outlineLevel="2" x14ac:dyDescent="0.3">
      <c r="B100" s="280" t="s">
        <v>47</v>
      </c>
      <c r="C100" s="264"/>
      <c r="D100" s="264"/>
      <c r="E100" s="264"/>
      <c r="F100" s="264"/>
      <c r="G100" s="264"/>
      <c r="H100" s="264"/>
      <c r="I100" s="264"/>
      <c r="J100" s="264"/>
      <c r="K100" s="264"/>
      <c r="L100" s="264"/>
      <c r="M100" s="264"/>
      <c r="N100" s="264"/>
      <c r="O100" s="278"/>
      <c r="Q100" s="279"/>
    </row>
    <row r="101" spans="2:17" s="248" customFormat="1" ht="13.9" hidden="1" outlineLevel="2" x14ac:dyDescent="0.3">
      <c r="B101" s="280" t="s">
        <v>43</v>
      </c>
      <c r="C101" s="431">
        <v>119361</v>
      </c>
      <c r="D101" s="264">
        <f t="shared" ref="D101:N101" si="38">C104</f>
        <v>121701.42553191489</v>
      </c>
      <c r="E101" s="264">
        <f t="shared" si="38"/>
        <v>124041.85106382979</v>
      </c>
      <c r="F101" s="264">
        <f t="shared" si="38"/>
        <v>126382.27659574468</v>
      </c>
      <c r="G101" s="264">
        <f t="shared" si="38"/>
        <v>128722.70212765958</v>
      </c>
      <c r="H101" s="264">
        <f t="shared" si="38"/>
        <v>131063.12765957447</v>
      </c>
      <c r="I101" s="264">
        <f t="shared" si="38"/>
        <v>133403.55319148937</v>
      </c>
      <c r="J101" s="264">
        <f t="shared" si="38"/>
        <v>135743.97872340426</v>
      </c>
      <c r="K101" s="264">
        <f t="shared" si="38"/>
        <v>138084.40425531915</v>
      </c>
      <c r="L101" s="264">
        <f t="shared" si="38"/>
        <v>140424.82978723405</v>
      </c>
      <c r="M101" s="264">
        <f t="shared" si="38"/>
        <v>142765.25531914894</v>
      </c>
      <c r="N101" s="264">
        <f t="shared" si="38"/>
        <v>145105.68085106384</v>
      </c>
      <c r="O101" s="278">
        <f>C101</f>
        <v>119361</v>
      </c>
      <c r="Q101" s="279"/>
    </row>
    <row r="102" spans="2:17" s="248" customFormat="1" ht="30.6" hidden="1" customHeight="1" outlineLevel="2" x14ac:dyDescent="0.3">
      <c r="B102" s="280" t="s">
        <v>35</v>
      </c>
      <c r="C102" s="264">
        <f t="shared" ref="C102:N102" si="39">$O$102/12</f>
        <v>2340.4255319148938</v>
      </c>
      <c r="D102" s="264">
        <f t="shared" si="39"/>
        <v>2340.4255319148938</v>
      </c>
      <c r="E102" s="264">
        <f t="shared" si="39"/>
        <v>2340.4255319148938</v>
      </c>
      <c r="F102" s="264">
        <f t="shared" si="39"/>
        <v>2340.4255319148938</v>
      </c>
      <c r="G102" s="264">
        <f t="shared" si="39"/>
        <v>2340.4255319148938</v>
      </c>
      <c r="H102" s="264">
        <f t="shared" si="39"/>
        <v>2340.4255319148938</v>
      </c>
      <c r="I102" s="264">
        <f t="shared" si="39"/>
        <v>2340.4255319148938</v>
      </c>
      <c r="J102" s="264">
        <f t="shared" si="39"/>
        <v>2340.4255319148938</v>
      </c>
      <c r="K102" s="264">
        <f t="shared" si="39"/>
        <v>2340.4255319148938</v>
      </c>
      <c r="L102" s="264">
        <f t="shared" si="39"/>
        <v>2340.4255319148938</v>
      </c>
      <c r="M102" s="264">
        <f t="shared" si="39"/>
        <v>2340.4255319148938</v>
      </c>
      <c r="N102" s="264">
        <f t="shared" si="39"/>
        <v>2340.4255319148938</v>
      </c>
      <c r="O102" s="285">
        <f>SUM(O95:O97)/C93</f>
        <v>28085.106382978724</v>
      </c>
      <c r="Q102" s="279" t="s">
        <v>49</v>
      </c>
    </row>
    <row r="103" spans="2:17" s="248" customFormat="1" ht="13.9" hidden="1" outlineLevel="2" x14ac:dyDescent="0.3">
      <c r="B103" s="280" t="s">
        <v>45</v>
      </c>
      <c r="C103" s="431">
        <v>0</v>
      </c>
      <c r="D103" s="431">
        <v>0</v>
      </c>
      <c r="E103" s="431">
        <v>0</v>
      </c>
      <c r="F103" s="431">
        <v>0</v>
      </c>
      <c r="G103" s="431">
        <v>0</v>
      </c>
      <c r="H103" s="431">
        <v>0</v>
      </c>
      <c r="I103" s="431">
        <v>0</v>
      </c>
      <c r="J103" s="431">
        <v>0</v>
      </c>
      <c r="K103" s="431">
        <v>0</v>
      </c>
      <c r="L103" s="431">
        <v>0</v>
      </c>
      <c r="M103" s="431">
        <v>0</v>
      </c>
      <c r="N103" s="431">
        <v>0</v>
      </c>
      <c r="O103" s="278">
        <f>SUM(C103:N103)</f>
        <v>0</v>
      </c>
      <c r="Q103" s="279"/>
    </row>
    <row r="104" spans="2:17" s="248" customFormat="1" ht="13.9" hidden="1" outlineLevel="2" x14ac:dyDescent="0.3">
      <c r="B104" s="280" t="s">
        <v>46</v>
      </c>
      <c r="C104" s="282">
        <f t="shared" ref="C104:N104" si="40">SUM(C101:C103)</f>
        <v>121701.42553191489</v>
      </c>
      <c r="D104" s="282">
        <f t="shared" si="40"/>
        <v>124041.85106382979</v>
      </c>
      <c r="E104" s="282">
        <f t="shared" si="40"/>
        <v>126382.27659574468</v>
      </c>
      <c r="F104" s="282">
        <f t="shared" si="40"/>
        <v>128722.70212765958</v>
      </c>
      <c r="G104" s="282">
        <f t="shared" si="40"/>
        <v>131063.12765957447</v>
      </c>
      <c r="H104" s="282">
        <f t="shared" si="40"/>
        <v>133403.55319148937</v>
      </c>
      <c r="I104" s="282">
        <f t="shared" si="40"/>
        <v>135743.97872340426</v>
      </c>
      <c r="J104" s="282">
        <f t="shared" si="40"/>
        <v>138084.40425531915</v>
      </c>
      <c r="K104" s="282">
        <f t="shared" si="40"/>
        <v>140424.82978723405</v>
      </c>
      <c r="L104" s="282">
        <f t="shared" si="40"/>
        <v>142765.25531914894</v>
      </c>
      <c r="M104" s="282">
        <f t="shared" si="40"/>
        <v>145105.68085106384</v>
      </c>
      <c r="N104" s="282">
        <f t="shared" si="40"/>
        <v>147446.10638297873</v>
      </c>
      <c r="O104" s="283">
        <f>N104</f>
        <v>147446.10638297873</v>
      </c>
      <c r="Q104" s="279"/>
    </row>
    <row r="105" spans="2:17" s="248" customFormat="1" ht="13.9" hidden="1" outlineLevel="2" x14ac:dyDescent="0.3">
      <c r="B105" s="280"/>
      <c r="C105" s="264"/>
      <c r="D105" s="264"/>
      <c r="E105" s="264"/>
      <c r="F105" s="264"/>
      <c r="G105" s="264"/>
      <c r="H105" s="264"/>
      <c r="I105" s="264"/>
      <c r="J105" s="264"/>
      <c r="K105" s="264"/>
      <c r="L105" s="264"/>
      <c r="M105" s="264"/>
      <c r="N105" s="264"/>
      <c r="O105" s="278"/>
      <c r="Q105" s="279"/>
    </row>
    <row r="106" spans="2:17" s="248" customFormat="1" ht="13.9" hidden="1" outlineLevel="2" x14ac:dyDescent="0.3">
      <c r="B106" s="277" t="s">
        <v>45</v>
      </c>
      <c r="C106" s="264"/>
      <c r="D106" s="264"/>
      <c r="E106" s="264"/>
      <c r="F106" s="264"/>
      <c r="G106" s="264"/>
      <c r="H106" s="264"/>
      <c r="I106" s="264"/>
      <c r="J106" s="264"/>
      <c r="K106" s="264"/>
      <c r="L106" s="264"/>
      <c r="M106" s="264"/>
      <c r="N106" s="264"/>
      <c r="O106" s="278"/>
      <c r="Q106" s="279"/>
    </row>
    <row r="107" spans="2:17" s="248" customFormat="1" ht="13.9" hidden="1" outlineLevel="2" x14ac:dyDescent="0.3">
      <c r="B107" s="280" t="s">
        <v>132</v>
      </c>
      <c r="C107" s="430">
        <f t="shared" ref="C107:N107" si="41">C97</f>
        <v>0</v>
      </c>
      <c r="D107" s="430">
        <f t="shared" si="41"/>
        <v>0</v>
      </c>
      <c r="E107" s="430">
        <f t="shared" si="41"/>
        <v>0</v>
      </c>
      <c r="F107" s="430">
        <f t="shared" si="41"/>
        <v>0</v>
      </c>
      <c r="G107" s="430">
        <f t="shared" si="41"/>
        <v>0</v>
      </c>
      <c r="H107" s="430">
        <f t="shared" si="41"/>
        <v>0</v>
      </c>
      <c r="I107" s="430">
        <f t="shared" si="41"/>
        <v>0</v>
      </c>
      <c r="J107" s="430">
        <f t="shared" si="41"/>
        <v>0</v>
      </c>
      <c r="K107" s="430">
        <f t="shared" si="41"/>
        <v>0</v>
      </c>
      <c r="L107" s="430">
        <f t="shared" si="41"/>
        <v>0</v>
      </c>
      <c r="M107" s="430">
        <f t="shared" si="41"/>
        <v>0</v>
      </c>
      <c r="N107" s="430">
        <f t="shared" si="41"/>
        <v>0</v>
      </c>
      <c r="O107" s="278">
        <f>SUM(C107:N107)</f>
        <v>0</v>
      </c>
      <c r="Q107" s="279"/>
    </row>
    <row r="108" spans="2:17" s="248" customFormat="1" ht="13.9" hidden="1" outlineLevel="2" x14ac:dyDescent="0.3">
      <c r="B108" s="280" t="s">
        <v>47</v>
      </c>
      <c r="C108" s="430">
        <f t="shared" ref="C108:N108" si="42">C103</f>
        <v>0</v>
      </c>
      <c r="D108" s="430">
        <f t="shared" si="42"/>
        <v>0</v>
      </c>
      <c r="E108" s="430">
        <f t="shared" si="42"/>
        <v>0</v>
      </c>
      <c r="F108" s="430">
        <f t="shared" si="42"/>
        <v>0</v>
      </c>
      <c r="G108" s="430">
        <f t="shared" si="42"/>
        <v>0</v>
      </c>
      <c r="H108" s="430">
        <f t="shared" si="42"/>
        <v>0</v>
      </c>
      <c r="I108" s="430">
        <f t="shared" si="42"/>
        <v>0</v>
      </c>
      <c r="J108" s="430">
        <f t="shared" si="42"/>
        <v>0</v>
      </c>
      <c r="K108" s="430">
        <f t="shared" si="42"/>
        <v>0</v>
      </c>
      <c r="L108" s="430">
        <f t="shared" si="42"/>
        <v>0</v>
      </c>
      <c r="M108" s="430">
        <f t="shared" si="42"/>
        <v>0</v>
      </c>
      <c r="N108" s="430">
        <f t="shared" si="42"/>
        <v>0</v>
      </c>
      <c r="O108" s="278">
        <f>SUM(C108:N108)</f>
        <v>0</v>
      </c>
      <c r="Q108" s="279"/>
    </row>
    <row r="109" spans="2:17" s="248" customFormat="1" ht="13.9" hidden="1" outlineLevel="2" x14ac:dyDescent="0.3">
      <c r="B109" s="280" t="s">
        <v>133</v>
      </c>
      <c r="C109" s="286">
        <f t="shared" ref="C109:O109" si="43">SUM(C107:C108)</f>
        <v>0</v>
      </c>
      <c r="D109" s="286">
        <f t="shared" si="43"/>
        <v>0</v>
      </c>
      <c r="E109" s="286">
        <f t="shared" si="43"/>
        <v>0</v>
      </c>
      <c r="F109" s="286">
        <f t="shared" si="43"/>
        <v>0</v>
      </c>
      <c r="G109" s="286">
        <f t="shared" si="43"/>
        <v>0</v>
      </c>
      <c r="H109" s="286">
        <f t="shared" si="43"/>
        <v>0</v>
      </c>
      <c r="I109" s="286">
        <f t="shared" si="43"/>
        <v>0</v>
      </c>
      <c r="J109" s="286">
        <f t="shared" si="43"/>
        <v>0</v>
      </c>
      <c r="K109" s="286">
        <f t="shared" si="43"/>
        <v>0</v>
      </c>
      <c r="L109" s="286">
        <f t="shared" si="43"/>
        <v>0</v>
      </c>
      <c r="M109" s="286">
        <f t="shared" si="43"/>
        <v>0</v>
      </c>
      <c r="N109" s="286">
        <f t="shared" si="43"/>
        <v>0</v>
      </c>
      <c r="O109" s="287">
        <f t="shared" si="43"/>
        <v>0</v>
      </c>
      <c r="Q109" s="279"/>
    </row>
    <row r="110" spans="2:17" s="248" customFormat="1" ht="13.9" hidden="1" outlineLevel="2" x14ac:dyDescent="0.3">
      <c r="B110" s="280" t="s">
        <v>134</v>
      </c>
      <c r="C110" s="430">
        <v>0</v>
      </c>
      <c r="D110" s="430">
        <v>0</v>
      </c>
      <c r="E110" s="430">
        <v>0</v>
      </c>
      <c r="F110" s="430">
        <v>0</v>
      </c>
      <c r="G110" s="430">
        <v>0</v>
      </c>
      <c r="H110" s="430">
        <v>0</v>
      </c>
      <c r="I110" s="430">
        <v>0</v>
      </c>
      <c r="J110" s="430">
        <v>0</v>
      </c>
      <c r="K110" s="430">
        <v>0</v>
      </c>
      <c r="L110" s="430">
        <v>0</v>
      </c>
      <c r="M110" s="430">
        <v>0</v>
      </c>
      <c r="N110" s="430">
        <v>0</v>
      </c>
      <c r="O110" s="278">
        <f>SUM(C110:N110)</f>
        <v>0</v>
      </c>
      <c r="Q110" s="279"/>
    </row>
    <row r="111" spans="2:17" s="248" customFormat="1" ht="13.9" hidden="1" outlineLevel="2" x14ac:dyDescent="0.3">
      <c r="B111" s="280" t="s">
        <v>135</v>
      </c>
      <c r="C111" s="282">
        <f t="shared" ref="C111:O111" si="44">SUM(C109:C110)</f>
        <v>0</v>
      </c>
      <c r="D111" s="282">
        <f t="shared" si="44"/>
        <v>0</v>
      </c>
      <c r="E111" s="282">
        <f t="shared" si="44"/>
        <v>0</v>
      </c>
      <c r="F111" s="282">
        <f t="shared" si="44"/>
        <v>0</v>
      </c>
      <c r="G111" s="282">
        <f t="shared" si="44"/>
        <v>0</v>
      </c>
      <c r="H111" s="282">
        <f t="shared" si="44"/>
        <v>0</v>
      </c>
      <c r="I111" s="282">
        <f t="shared" si="44"/>
        <v>0</v>
      </c>
      <c r="J111" s="282">
        <f t="shared" si="44"/>
        <v>0</v>
      </c>
      <c r="K111" s="282">
        <f t="shared" si="44"/>
        <v>0</v>
      </c>
      <c r="L111" s="282">
        <f t="shared" si="44"/>
        <v>0</v>
      </c>
      <c r="M111" s="282">
        <f t="shared" si="44"/>
        <v>0</v>
      </c>
      <c r="N111" s="282">
        <f t="shared" si="44"/>
        <v>0</v>
      </c>
      <c r="O111" s="283">
        <f t="shared" si="44"/>
        <v>0</v>
      </c>
      <c r="Q111" s="279"/>
    </row>
    <row r="112" spans="2:17" s="248" customFormat="1" ht="14.45" hidden="1" outlineLevel="2" thickBot="1" x14ac:dyDescent="0.35">
      <c r="B112" s="288"/>
      <c r="C112" s="289"/>
      <c r="D112" s="289"/>
      <c r="E112" s="289"/>
      <c r="F112" s="289"/>
      <c r="G112" s="289"/>
      <c r="H112" s="289"/>
      <c r="I112" s="289"/>
      <c r="J112" s="289"/>
      <c r="K112" s="289"/>
      <c r="L112" s="289"/>
      <c r="M112" s="289"/>
      <c r="N112" s="289"/>
      <c r="O112" s="290"/>
      <c r="Q112" s="249"/>
    </row>
    <row r="113" spans="2:17" s="248" customFormat="1" ht="14.45" hidden="1" outlineLevel="1" collapsed="1" thickBot="1" x14ac:dyDescent="0.35">
      <c r="Q113" s="249"/>
    </row>
    <row r="114" spans="2:17" s="248" customFormat="1" ht="13.9" hidden="1" outlineLevel="1" x14ac:dyDescent="0.3">
      <c r="B114" s="273" t="s">
        <v>192</v>
      </c>
      <c r="C114" s="274">
        <v>14</v>
      </c>
      <c r="D114" s="275" t="s">
        <v>48</v>
      </c>
      <c r="E114" s="275"/>
      <c r="F114" s="275"/>
      <c r="G114" s="275"/>
      <c r="H114" s="275"/>
      <c r="I114" s="275"/>
      <c r="J114" s="275"/>
      <c r="K114" s="275"/>
      <c r="L114" s="275"/>
      <c r="M114" s="275"/>
      <c r="N114" s="275"/>
      <c r="O114" s="276"/>
      <c r="Q114" s="249"/>
    </row>
    <row r="115" spans="2:17" s="248" customFormat="1" ht="13.9" hidden="1" outlineLevel="2" x14ac:dyDescent="0.3">
      <c r="B115" s="280" t="s">
        <v>42</v>
      </c>
      <c r="C115" s="264"/>
      <c r="D115" s="264"/>
      <c r="E115" s="264"/>
      <c r="F115" s="264"/>
      <c r="G115" s="264"/>
      <c r="H115" s="264"/>
      <c r="I115" s="264"/>
      <c r="J115" s="264"/>
      <c r="K115" s="264"/>
      <c r="L115" s="264"/>
      <c r="M115" s="264"/>
      <c r="N115" s="264"/>
      <c r="O115" s="278"/>
      <c r="Q115" s="279"/>
    </row>
    <row r="116" spans="2:17" s="248" customFormat="1" ht="13.9" hidden="1" outlineLevel="2" x14ac:dyDescent="0.3">
      <c r="B116" s="280" t="s">
        <v>43</v>
      </c>
      <c r="C116" s="431">
        <v>894240</v>
      </c>
      <c r="D116" s="264">
        <f t="shared" ref="D116:N116" si="45">C119</f>
        <v>894240</v>
      </c>
      <c r="E116" s="264">
        <f t="shared" si="45"/>
        <v>894240</v>
      </c>
      <c r="F116" s="264">
        <f t="shared" si="45"/>
        <v>894240</v>
      </c>
      <c r="G116" s="264">
        <f t="shared" si="45"/>
        <v>894240</v>
      </c>
      <c r="H116" s="264">
        <f t="shared" si="45"/>
        <v>894240</v>
      </c>
      <c r="I116" s="264">
        <f t="shared" si="45"/>
        <v>894240</v>
      </c>
      <c r="J116" s="264">
        <f t="shared" si="45"/>
        <v>894240</v>
      </c>
      <c r="K116" s="264">
        <f t="shared" si="45"/>
        <v>894240</v>
      </c>
      <c r="L116" s="264">
        <f t="shared" si="45"/>
        <v>894240</v>
      </c>
      <c r="M116" s="264">
        <f t="shared" si="45"/>
        <v>894240</v>
      </c>
      <c r="N116" s="264">
        <f t="shared" si="45"/>
        <v>894240</v>
      </c>
      <c r="O116" s="278">
        <f>C116</f>
        <v>894240</v>
      </c>
      <c r="Q116" s="279"/>
    </row>
    <row r="117" spans="2:17" s="248" customFormat="1" ht="13.9" hidden="1" outlineLevel="2" x14ac:dyDescent="0.3">
      <c r="B117" s="280" t="s">
        <v>44</v>
      </c>
      <c r="C117" s="431">
        <v>0</v>
      </c>
      <c r="D117" s="431">
        <v>0</v>
      </c>
      <c r="E117" s="431">
        <v>0</v>
      </c>
      <c r="F117" s="431">
        <v>0</v>
      </c>
      <c r="G117" s="431">
        <v>0</v>
      </c>
      <c r="H117" s="431">
        <v>0</v>
      </c>
      <c r="I117" s="431">
        <v>0</v>
      </c>
      <c r="J117" s="431">
        <v>0</v>
      </c>
      <c r="K117" s="431">
        <v>0</v>
      </c>
      <c r="L117" s="431">
        <v>0</v>
      </c>
      <c r="M117" s="431">
        <v>0</v>
      </c>
      <c r="N117" s="431"/>
      <c r="O117" s="278">
        <f>SUM(C117:N117)</f>
        <v>0</v>
      </c>
      <c r="Q117" s="279"/>
    </row>
    <row r="118" spans="2:17" s="248" customFormat="1" ht="13.9" hidden="1" outlineLevel="2" x14ac:dyDescent="0.3">
      <c r="B118" s="280" t="s">
        <v>45</v>
      </c>
      <c r="C118" s="431">
        <v>0</v>
      </c>
      <c r="D118" s="431">
        <v>0</v>
      </c>
      <c r="E118" s="431">
        <v>0</v>
      </c>
      <c r="F118" s="431">
        <v>0</v>
      </c>
      <c r="G118" s="431">
        <v>0</v>
      </c>
      <c r="H118" s="431">
        <v>0</v>
      </c>
      <c r="I118" s="431">
        <v>0</v>
      </c>
      <c r="J118" s="431">
        <v>0</v>
      </c>
      <c r="K118" s="431">
        <v>0</v>
      </c>
      <c r="L118" s="431">
        <v>0</v>
      </c>
      <c r="M118" s="431">
        <v>0</v>
      </c>
      <c r="N118" s="431">
        <v>0</v>
      </c>
      <c r="O118" s="278">
        <f>SUM(C118:N118)</f>
        <v>0</v>
      </c>
      <c r="Q118" s="279" t="s">
        <v>101</v>
      </c>
    </row>
    <row r="119" spans="2:17" s="248" customFormat="1" ht="13.9" hidden="1" outlineLevel="2" x14ac:dyDescent="0.3">
      <c r="B119" s="280" t="s">
        <v>46</v>
      </c>
      <c r="C119" s="282">
        <f t="shared" ref="C119:N119" si="46">SUM(C116:C118)</f>
        <v>894240</v>
      </c>
      <c r="D119" s="282">
        <f t="shared" si="46"/>
        <v>894240</v>
      </c>
      <c r="E119" s="282">
        <f t="shared" si="46"/>
        <v>894240</v>
      </c>
      <c r="F119" s="282">
        <f t="shared" si="46"/>
        <v>894240</v>
      </c>
      <c r="G119" s="282">
        <f t="shared" si="46"/>
        <v>894240</v>
      </c>
      <c r="H119" s="282">
        <f t="shared" si="46"/>
        <v>894240</v>
      </c>
      <c r="I119" s="282">
        <f t="shared" si="46"/>
        <v>894240</v>
      </c>
      <c r="J119" s="282">
        <f t="shared" si="46"/>
        <v>894240</v>
      </c>
      <c r="K119" s="282">
        <f t="shared" si="46"/>
        <v>894240</v>
      </c>
      <c r="L119" s="282">
        <f t="shared" si="46"/>
        <v>894240</v>
      </c>
      <c r="M119" s="282">
        <f t="shared" si="46"/>
        <v>894240</v>
      </c>
      <c r="N119" s="282">
        <f t="shared" si="46"/>
        <v>894240</v>
      </c>
      <c r="O119" s="283">
        <f>N119</f>
        <v>894240</v>
      </c>
      <c r="Q119" s="279"/>
    </row>
    <row r="120" spans="2:17" s="248" customFormat="1" ht="13.9" hidden="1" outlineLevel="2" x14ac:dyDescent="0.3">
      <c r="B120" s="280"/>
      <c r="C120" s="264"/>
      <c r="D120" s="264"/>
      <c r="E120" s="264"/>
      <c r="F120" s="264"/>
      <c r="G120" s="264"/>
      <c r="H120" s="264"/>
      <c r="I120" s="264"/>
      <c r="J120" s="264"/>
      <c r="K120" s="264"/>
      <c r="L120" s="264"/>
      <c r="M120" s="264"/>
      <c r="N120" s="264"/>
      <c r="O120" s="278"/>
      <c r="Q120" s="279"/>
    </row>
    <row r="121" spans="2:17" s="248" customFormat="1" ht="13.9" hidden="1" outlineLevel="2" x14ac:dyDescent="0.3">
      <c r="B121" s="280" t="s">
        <v>47</v>
      </c>
      <c r="C121" s="264"/>
      <c r="D121" s="264"/>
      <c r="E121" s="264"/>
      <c r="F121" s="264"/>
      <c r="G121" s="264"/>
      <c r="H121" s="264"/>
      <c r="I121" s="264"/>
      <c r="J121" s="264"/>
      <c r="K121" s="264"/>
      <c r="L121" s="264"/>
      <c r="M121" s="264"/>
      <c r="N121" s="264"/>
      <c r="O121" s="278"/>
      <c r="Q121" s="279"/>
    </row>
    <row r="122" spans="2:17" s="248" customFormat="1" ht="13.9" hidden="1" outlineLevel="2" x14ac:dyDescent="0.3">
      <c r="B122" s="280" t="s">
        <v>43</v>
      </c>
      <c r="C122" s="431">
        <v>63874</v>
      </c>
      <c r="D122" s="264">
        <f t="shared" ref="D122:N122" si="47">C125</f>
        <v>69196.857142857145</v>
      </c>
      <c r="E122" s="264">
        <f t="shared" si="47"/>
        <v>74519.71428571429</v>
      </c>
      <c r="F122" s="264">
        <f t="shared" si="47"/>
        <v>79842.571428571435</v>
      </c>
      <c r="G122" s="264">
        <f t="shared" si="47"/>
        <v>85165.42857142858</v>
      </c>
      <c r="H122" s="264">
        <f t="shared" si="47"/>
        <v>90488.285714285725</v>
      </c>
      <c r="I122" s="264">
        <f t="shared" si="47"/>
        <v>95811.14285714287</v>
      </c>
      <c r="J122" s="264">
        <f t="shared" si="47"/>
        <v>101134.00000000001</v>
      </c>
      <c r="K122" s="264">
        <f t="shared" si="47"/>
        <v>106456.85714285716</v>
      </c>
      <c r="L122" s="264">
        <f t="shared" si="47"/>
        <v>111779.7142857143</v>
      </c>
      <c r="M122" s="264">
        <f t="shared" si="47"/>
        <v>117102.57142857145</v>
      </c>
      <c r="N122" s="264">
        <f t="shared" si="47"/>
        <v>122425.42857142859</v>
      </c>
      <c r="O122" s="278">
        <f>C122</f>
        <v>63874</v>
      </c>
      <c r="Q122" s="279"/>
    </row>
    <row r="123" spans="2:17" s="248" customFormat="1" ht="27.6" hidden="1" outlineLevel="2" x14ac:dyDescent="0.3">
      <c r="B123" s="280" t="s">
        <v>35</v>
      </c>
      <c r="C123" s="264">
        <f t="shared" ref="C123:N123" si="48">$O$123/12</f>
        <v>5322.8571428571431</v>
      </c>
      <c r="D123" s="264">
        <f t="shared" si="48"/>
        <v>5322.8571428571431</v>
      </c>
      <c r="E123" s="264">
        <f t="shared" si="48"/>
        <v>5322.8571428571431</v>
      </c>
      <c r="F123" s="264">
        <f t="shared" si="48"/>
        <v>5322.8571428571431</v>
      </c>
      <c r="G123" s="264">
        <f t="shared" si="48"/>
        <v>5322.8571428571431</v>
      </c>
      <c r="H123" s="264">
        <f t="shared" si="48"/>
        <v>5322.8571428571431</v>
      </c>
      <c r="I123" s="264">
        <f t="shared" si="48"/>
        <v>5322.8571428571431</v>
      </c>
      <c r="J123" s="264">
        <f t="shared" si="48"/>
        <v>5322.8571428571431</v>
      </c>
      <c r="K123" s="264">
        <f t="shared" si="48"/>
        <v>5322.8571428571431</v>
      </c>
      <c r="L123" s="264">
        <f t="shared" si="48"/>
        <v>5322.8571428571431</v>
      </c>
      <c r="M123" s="264">
        <f t="shared" si="48"/>
        <v>5322.8571428571431</v>
      </c>
      <c r="N123" s="264">
        <f t="shared" si="48"/>
        <v>5322.8571428571431</v>
      </c>
      <c r="O123" s="285">
        <f>SUM(O116:O118)/C114</f>
        <v>63874.285714285717</v>
      </c>
      <c r="Q123" s="279" t="s">
        <v>49</v>
      </c>
    </row>
    <row r="124" spans="2:17" s="248" customFormat="1" ht="13.9" hidden="1" outlineLevel="2" x14ac:dyDescent="0.3">
      <c r="B124" s="280" t="s">
        <v>45</v>
      </c>
      <c r="C124" s="431">
        <v>0</v>
      </c>
      <c r="D124" s="431">
        <v>0</v>
      </c>
      <c r="E124" s="431">
        <v>0</v>
      </c>
      <c r="F124" s="431">
        <v>0</v>
      </c>
      <c r="G124" s="431">
        <v>0</v>
      </c>
      <c r="H124" s="431">
        <v>0</v>
      </c>
      <c r="I124" s="431">
        <v>0</v>
      </c>
      <c r="J124" s="431">
        <v>0</v>
      </c>
      <c r="K124" s="431">
        <v>0</v>
      </c>
      <c r="L124" s="431">
        <v>0</v>
      </c>
      <c r="M124" s="431">
        <v>0</v>
      </c>
      <c r="N124" s="431">
        <v>0</v>
      </c>
      <c r="O124" s="278">
        <f>SUM(C124:N124)</f>
        <v>0</v>
      </c>
      <c r="Q124" s="279"/>
    </row>
    <row r="125" spans="2:17" s="248" customFormat="1" ht="13.9" hidden="1" outlineLevel="2" x14ac:dyDescent="0.3">
      <c r="B125" s="280" t="s">
        <v>46</v>
      </c>
      <c r="C125" s="282">
        <f t="shared" ref="C125:N125" si="49">SUM(C122:C124)</f>
        <v>69196.857142857145</v>
      </c>
      <c r="D125" s="282">
        <f t="shared" si="49"/>
        <v>74519.71428571429</v>
      </c>
      <c r="E125" s="282">
        <f t="shared" si="49"/>
        <v>79842.571428571435</v>
      </c>
      <c r="F125" s="282">
        <f t="shared" si="49"/>
        <v>85165.42857142858</v>
      </c>
      <c r="G125" s="282">
        <f t="shared" si="49"/>
        <v>90488.285714285725</v>
      </c>
      <c r="H125" s="282">
        <f t="shared" si="49"/>
        <v>95811.14285714287</v>
      </c>
      <c r="I125" s="282">
        <f t="shared" si="49"/>
        <v>101134.00000000001</v>
      </c>
      <c r="J125" s="282">
        <f t="shared" si="49"/>
        <v>106456.85714285716</v>
      </c>
      <c r="K125" s="282">
        <f t="shared" si="49"/>
        <v>111779.7142857143</v>
      </c>
      <c r="L125" s="282">
        <f t="shared" si="49"/>
        <v>117102.57142857145</v>
      </c>
      <c r="M125" s="282">
        <f t="shared" si="49"/>
        <v>122425.42857142859</v>
      </c>
      <c r="N125" s="282">
        <f t="shared" si="49"/>
        <v>127748.28571428574</v>
      </c>
      <c r="O125" s="283">
        <f>N125</f>
        <v>127748.28571428574</v>
      </c>
      <c r="Q125" s="279"/>
    </row>
    <row r="126" spans="2:17" s="248" customFormat="1" ht="13.9" hidden="1" outlineLevel="2" x14ac:dyDescent="0.3">
      <c r="B126" s="280"/>
      <c r="C126" s="264"/>
      <c r="D126" s="264"/>
      <c r="E126" s="264"/>
      <c r="F126" s="264"/>
      <c r="G126" s="264"/>
      <c r="H126" s="264"/>
      <c r="I126" s="264"/>
      <c r="J126" s="264"/>
      <c r="K126" s="264"/>
      <c r="L126" s="264"/>
      <c r="M126" s="264"/>
      <c r="N126" s="264"/>
      <c r="O126" s="278"/>
      <c r="Q126" s="279"/>
    </row>
    <row r="127" spans="2:17" s="248" customFormat="1" ht="13.9" hidden="1" outlineLevel="2" x14ac:dyDescent="0.3">
      <c r="B127" s="277" t="s">
        <v>45</v>
      </c>
      <c r="C127" s="264"/>
      <c r="D127" s="264"/>
      <c r="E127" s="264"/>
      <c r="F127" s="264"/>
      <c r="G127" s="264"/>
      <c r="H127" s="264"/>
      <c r="I127" s="264"/>
      <c r="J127" s="264"/>
      <c r="K127" s="264"/>
      <c r="L127" s="264"/>
      <c r="M127" s="264"/>
      <c r="N127" s="264"/>
      <c r="O127" s="278"/>
      <c r="Q127" s="279"/>
    </row>
    <row r="128" spans="2:17" s="248" customFormat="1" ht="13.9" hidden="1" outlineLevel="2" x14ac:dyDescent="0.3">
      <c r="B128" s="280" t="s">
        <v>132</v>
      </c>
      <c r="C128" s="430">
        <f t="shared" ref="C128:N128" si="50">C118</f>
        <v>0</v>
      </c>
      <c r="D128" s="430">
        <f t="shared" si="50"/>
        <v>0</v>
      </c>
      <c r="E128" s="430">
        <f t="shared" si="50"/>
        <v>0</v>
      </c>
      <c r="F128" s="430">
        <f t="shared" si="50"/>
        <v>0</v>
      </c>
      <c r="G128" s="430">
        <f t="shared" si="50"/>
        <v>0</v>
      </c>
      <c r="H128" s="430">
        <f t="shared" si="50"/>
        <v>0</v>
      </c>
      <c r="I128" s="430">
        <f t="shared" si="50"/>
        <v>0</v>
      </c>
      <c r="J128" s="430">
        <f t="shared" si="50"/>
        <v>0</v>
      </c>
      <c r="K128" s="430">
        <f t="shared" si="50"/>
        <v>0</v>
      </c>
      <c r="L128" s="430">
        <f t="shared" si="50"/>
        <v>0</v>
      </c>
      <c r="M128" s="430">
        <f t="shared" si="50"/>
        <v>0</v>
      </c>
      <c r="N128" s="430">
        <f t="shared" si="50"/>
        <v>0</v>
      </c>
      <c r="O128" s="278">
        <f>SUM(C128:N128)</f>
        <v>0</v>
      </c>
      <c r="Q128" s="279"/>
    </row>
    <row r="129" spans="2:17" s="248" customFormat="1" ht="13.9" hidden="1" outlineLevel="2" x14ac:dyDescent="0.3">
      <c r="B129" s="280" t="s">
        <v>47</v>
      </c>
      <c r="C129" s="430">
        <f t="shared" ref="C129:N129" si="51">C124</f>
        <v>0</v>
      </c>
      <c r="D129" s="430">
        <f t="shared" si="51"/>
        <v>0</v>
      </c>
      <c r="E129" s="430">
        <f t="shared" si="51"/>
        <v>0</v>
      </c>
      <c r="F129" s="430">
        <f t="shared" si="51"/>
        <v>0</v>
      </c>
      <c r="G129" s="430">
        <f t="shared" si="51"/>
        <v>0</v>
      </c>
      <c r="H129" s="430">
        <f t="shared" si="51"/>
        <v>0</v>
      </c>
      <c r="I129" s="430">
        <f t="shared" si="51"/>
        <v>0</v>
      </c>
      <c r="J129" s="430">
        <f t="shared" si="51"/>
        <v>0</v>
      </c>
      <c r="K129" s="430">
        <f t="shared" si="51"/>
        <v>0</v>
      </c>
      <c r="L129" s="430">
        <f t="shared" si="51"/>
        <v>0</v>
      </c>
      <c r="M129" s="430">
        <f t="shared" si="51"/>
        <v>0</v>
      </c>
      <c r="N129" s="430">
        <f t="shared" si="51"/>
        <v>0</v>
      </c>
      <c r="O129" s="278">
        <f>SUM(C129:N129)</f>
        <v>0</v>
      </c>
      <c r="Q129" s="279"/>
    </row>
    <row r="130" spans="2:17" s="248" customFormat="1" ht="13.9" hidden="1" outlineLevel="2" x14ac:dyDescent="0.3">
      <c r="B130" s="280" t="s">
        <v>133</v>
      </c>
      <c r="C130" s="286">
        <f t="shared" ref="C130:O130" si="52">SUM(C128:C129)</f>
        <v>0</v>
      </c>
      <c r="D130" s="286">
        <f t="shared" si="52"/>
        <v>0</v>
      </c>
      <c r="E130" s="286">
        <f t="shared" si="52"/>
        <v>0</v>
      </c>
      <c r="F130" s="286">
        <f t="shared" si="52"/>
        <v>0</v>
      </c>
      <c r="G130" s="286">
        <f t="shared" si="52"/>
        <v>0</v>
      </c>
      <c r="H130" s="286">
        <f t="shared" si="52"/>
        <v>0</v>
      </c>
      <c r="I130" s="286">
        <f t="shared" si="52"/>
        <v>0</v>
      </c>
      <c r="J130" s="286">
        <f t="shared" si="52"/>
        <v>0</v>
      </c>
      <c r="K130" s="286">
        <f t="shared" si="52"/>
        <v>0</v>
      </c>
      <c r="L130" s="286">
        <f t="shared" si="52"/>
        <v>0</v>
      </c>
      <c r="M130" s="286">
        <f t="shared" si="52"/>
        <v>0</v>
      </c>
      <c r="N130" s="286">
        <f t="shared" si="52"/>
        <v>0</v>
      </c>
      <c r="O130" s="287">
        <f t="shared" si="52"/>
        <v>0</v>
      </c>
      <c r="Q130" s="279"/>
    </row>
    <row r="131" spans="2:17" s="248" customFormat="1" ht="13.9" hidden="1" outlineLevel="2" x14ac:dyDescent="0.3">
      <c r="B131" s="280" t="s">
        <v>134</v>
      </c>
      <c r="C131" s="430">
        <v>0</v>
      </c>
      <c r="D131" s="430">
        <v>0</v>
      </c>
      <c r="E131" s="430">
        <v>0</v>
      </c>
      <c r="F131" s="430">
        <v>0</v>
      </c>
      <c r="G131" s="430">
        <v>0</v>
      </c>
      <c r="H131" s="430">
        <v>0</v>
      </c>
      <c r="I131" s="430">
        <v>0</v>
      </c>
      <c r="J131" s="430">
        <v>0</v>
      </c>
      <c r="K131" s="430">
        <v>0</v>
      </c>
      <c r="L131" s="430">
        <v>0</v>
      </c>
      <c r="M131" s="430">
        <v>0</v>
      </c>
      <c r="N131" s="430">
        <v>0</v>
      </c>
      <c r="O131" s="278">
        <f>SUM(C131:N131)</f>
        <v>0</v>
      </c>
      <c r="Q131" s="279"/>
    </row>
    <row r="132" spans="2:17" s="248" customFormat="1" ht="13.9" hidden="1" outlineLevel="2" x14ac:dyDescent="0.3">
      <c r="B132" s="280" t="s">
        <v>135</v>
      </c>
      <c r="C132" s="282">
        <f t="shared" ref="C132:O132" si="53">SUM(C130:C131)</f>
        <v>0</v>
      </c>
      <c r="D132" s="282">
        <f t="shared" si="53"/>
        <v>0</v>
      </c>
      <c r="E132" s="282">
        <f t="shared" si="53"/>
        <v>0</v>
      </c>
      <c r="F132" s="282">
        <f t="shared" si="53"/>
        <v>0</v>
      </c>
      <c r="G132" s="282">
        <f t="shared" si="53"/>
        <v>0</v>
      </c>
      <c r="H132" s="282">
        <f t="shared" si="53"/>
        <v>0</v>
      </c>
      <c r="I132" s="282">
        <f t="shared" si="53"/>
        <v>0</v>
      </c>
      <c r="J132" s="282">
        <f t="shared" si="53"/>
        <v>0</v>
      </c>
      <c r="K132" s="282">
        <f t="shared" si="53"/>
        <v>0</v>
      </c>
      <c r="L132" s="282">
        <f t="shared" si="53"/>
        <v>0</v>
      </c>
      <c r="M132" s="282">
        <f t="shared" si="53"/>
        <v>0</v>
      </c>
      <c r="N132" s="282">
        <f t="shared" si="53"/>
        <v>0</v>
      </c>
      <c r="O132" s="283">
        <f t="shared" si="53"/>
        <v>0</v>
      </c>
      <c r="Q132" s="279"/>
    </row>
    <row r="133" spans="2:17" s="248" customFormat="1" ht="14.45" hidden="1" outlineLevel="2" thickBot="1" x14ac:dyDescent="0.35">
      <c r="B133" s="288"/>
      <c r="C133" s="289"/>
      <c r="D133" s="289"/>
      <c r="E133" s="289"/>
      <c r="F133" s="289"/>
      <c r="G133" s="289"/>
      <c r="H133" s="289"/>
      <c r="I133" s="289"/>
      <c r="J133" s="289"/>
      <c r="K133" s="289"/>
      <c r="L133" s="289"/>
      <c r="M133" s="289"/>
      <c r="N133" s="289"/>
      <c r="O133" s="290"/>
      <c r="Q133" s="249"/>
    </row>
    <row r="134" spans="2:17" s="248" customFormat="1" ht="14.45" hidden="1" outlineLevel="1" collapsed="1" thickBot="1" x14ac:dyDescent="0.35">
      <c r="Q134" s="249"/>
    </row>
    <row r="135" spans="2:17" s="248" customFormat="1" ht="13.9" hidden="1" outlineLevel="1" x14ac:dyDescent="0.3">
      <c r="B135" s="273" t="s">
        <v>137</v>
      </c>
      <c r="C135" s="274">
        <v>5</v>
      </c>
      <c r="D135" s="275" t="s">
        <v>48</v>
      </c>
      <c r="E135" s="275"/>
      <c r="F135" s="275"/>
      <c r="G135" s="275"/>
      <c r="H135" s="275"/>
      <c r="I135" s="275"/>
      <c r="J135" s="275"/>
      <c r="K135" s="275"/>
      <c r="L135" s="275"/>
      <c r="M135" s="275"/>
      <c r="N135" s="275"/>
      <c r="O135" s="276"/>
      <c r="Q135" s="249"/>
    </row>
    <row r="136" spans="2:17" s="248" customFormat="1" ht="13.9" hidden="1" outlineLevel="2" x14ac:dyDescent="0.3">
      <c r="B136" s="280" t="s">
        <v>42</v>
      </c>
      <c r="C136" s="264"/>
      <c r="D136" s="264"/>
      <c r="E136" s="264"/>
      <c r="F136" s="264"/>
      <c r="G136" s="264"/>
      <c r="H136" s="264"/>
      <c r="I136" s="264"/>
      <c r="J136" s="264"/>
      <c r="K136" s="264"/>
      <c r="L136" s="264"/>
      <c r="M136" s="264"/>
      <c r="N136" s="264"/>
      <c r="O136" s="278"/>
      <c r="Q136" s="279"/>
    </row>
    <row r="137" spans="2:17" s="248" customFormat="1" ht="13.9" hidden="1" outlineLevel="2" x14ac:dyDescent="0.3">
      <c r="B137" s="280" t="s">
        <v>43</v>
      </c>
      <c r="C137" s="431">
        <v>133401</v>
      </c>
      <c r="D137" s="264">
        <f t="shared" ref="D137:N137" si="54">C140</f>
        <v>133401</v>
      </c>
      <c r="E137" s="264">
        <f t="shared" si="54"/>
        <v>133401</v>
      </c>
      <c r="F137" s="264">
        <f t="shared" si="54"/>
        <v>133401</v>
      </c>
      <c r="G137" s="264">
        <f t="shared" si="54"/>
        <v>133401</v>
      </c>
      <c r="H137" s="264">
        <f t="shared" si="54"/>
        <v>133401</v>
      </c>
      <c r="I137" s="264">
        <f t="shared" si="54"/>
        <v>133401</v>
      </c>
      <c r="J137" s="264">
        <f t="shared" si="54"/>
        <v>133401</v>
      </c>
      <c r="K137" s="264">
        <f t="shared" si="54"/>
        <v>133401</v>
      </c>
      <c r="L137" s="264">
        <f t="shared" si="54"/>
        <v>133401</v>
      </c>
      <c r="M137" s="264">
        <f t="shared" si="54"/>
        <v>133401</v>
      </c>
      <c r="N137" s="264">
        <f t="shared" si="54"/>
        <v>133401</v>
      </c>
      <c r="O137" s="278">
        <f>C137</f>
        <v>133401</v>
      </c>
      <c r="Q137" s="279"/>
    </row>
    <row r="138" spans="2:17" s="248" customFormat="1" ht="13.9" hidden="1" outlineLevel="2" x14ac:dyDescent="0.3">
      <c r="B138" s="280" t="s">
        <v>44</v>
      </c>
      <c r="C138" s="431">
        <v>0</v>
      </c>
      <c r="D138" s="431">
        <v>0</v>
      </c>
      <c r="E138" s="431">
        <v>0</v>
      </c>
      <c r="F138" s="431">
        <v>0</v>
      </c>
      <c r="G138" s="431">
        <v>0</v>
      </c>
      <c r="H138" s="431">
        <v>0</v>
      </c>
      <c r="I138" s="431">
        <v>0</v>
      </c>
      <c r="J138" s="431">
        <v>0</v>
      </c>
      <c r="K138" s="431">
        <v>0</v>
      </c>
      <c r="L138" s="431">
        <v>0</v>
      </c>
      <c r="M138" s="431">
        <v>0</v>
      </c>
      <c r="N138" s="431"/>
      <c r="O138" s="278">
        <f>SUM(C138:N138)</f>
        <v>0</v>
      </c>
      <c r="Q138" s="279"/>
    </row>
    <row r="139" spans="2:17" s="248" customFormat="1" ht="13.9" hidden="1" outlineLevel="2" x14ac:dyDescent="0.3">
      <c r="B139" s="280" t="s">
        <v>45</v>
      </c>
      <c r="C139" s="431">
        <v>0</v>
      </c>
      <c r="D139" s="431">
        <v>0</v>
      </c>
      <c r="E139" s="431">
        <v>0</v>
      </c>
      <c r="F139" s="431">
        <v>0</v>
      </c>
      <c r="G139" s="431">
        <v>0</v>
      </c>
      <c r="H139" s="431">
        <v>0</v>
      </c>
      <c r="I139" s="431">
        <v>0</v>
      </c>
      <c r="J139" s="431">
        <v>0</v>
      </c>
      <c r="K139" s="431">
        <v>0</v>
      </c>
      <c r="L139" s="431">
        <v>0</v>
      </c>
      <c r="M139" s="431">
        <v>0</v>
      </c>
      <c r="N139" s="431">
        <v>0</v>
      </c>
      <c r="O139" s="278">
        <f>SUM(C139:N139)</f>
        <v>0</v>
      </c>
      <c r="Q139" s="279" t="s">
        <v>101</v>
      </c>
    </row>
    <row r="140" spans="2:17" s="248" customFormat="1" ht="13.9" hidden="1" outlineLevel="2" x14ac:dyDescent="0.3">
      <c r="B140" s="280" t="s">
        <v>46</v>
      </c>
      <c r="C140" s="282">
        <f t="shared" ref="C140:N140" si="55">SUM(C137:C139)</f>
        <v>133401</v>
      </c>
      <c r="D140" s="282">
        <f t="shared" si="55"/>
        <v>133401</v>
      </c>
      <c r="E140" s="282">
        <f t="shared" si="55"/>
        <v>133401</v>
      </c>
      <c r="F140" s="282">
        <f t="shared" si="55"/>
        <v>133401</v>
      </c>
      <c r="G140" s="282">
        <f t="shared" si="55"/>
        <v>133401</v>
      </c>
      <c r="H140" s="282">
        <f t="shared" si="55"/>
        <v>133401</v>
      </c>
      <c r="I140" s="282">
        <f t="shared" si="55"/>
        <v>133401</v>
      </c>
      <c r="J140" s="282">
        <f t="shared" si="55"/>
        <v>133401</v>
      </c>
      <c r="K140" s="282">
        <f t="shared" si="55"/>
        <v>133401</v>
      </c>
      <c r="L140" s="282">
        <f t="shared" si="55"/>
        <v>133401</v>
      </c>
      <c r="M140" s="282">
        <f t="shared" si="55"/>
        <v>133401</v>
      </c>
      <c r="N140" s="282">
        <f t="shared" si="55"/>
        <v>133401</v>
      </c>
      <c r="O140" s="283">
        <f>N140</f>
        <v>133401</v>
      </c>
      <c r="Q140" s="279"/>
    </row>
    <row r="141" spans="2:17" s="248" customFormat="1" ht="13.9" hidden="1" outlineLevel="2" x14ac:dyDescent="0.3">
      <c r="B141" s="280"/>
      <c r="C141" s="264"/>
      <c r="D141" s="264"/>
      <c r="E141" s="264"/>
      <c r="F141" s="264"/>
      <c r="G141" s="264"/>
      <c r="H141" s="264"/>
      <c r="I141" s="264"/>
      <c r="J141" s="264"/>
      <c r="K141" s="264"/>
      <c r="L141" s="264"/>
      <c r="M141" s="264"/>
      <c r="N141" s="264"/>
      <c r="O141" s="278"/>
      <c r="Q141" s="279"/>
    </row>
    <row r="142" spans="2:17" s="248" customFormat="1" ht="13.9" hidden="1" outlineLevel="2" x14ac:dyDescent="0.3">
      <c r="B142" s="280" t="s">
        <v>47</v>
      </c>
      <c r="C142" s="264"/>
      <c r="D142" s="264"/>
      <c r="E142" s="264"/>
      <c r="F142" s="264"/>
      <c r="G142" s="264"/>
      <c r="H142" s="264"/>
      <c r="I142" s="264"/>
      <c r="J142" s="264"/>
      <c r="K142" s="264"/>
      <c r="L142" s="264"/>
      <c r="M142" s="264"/>
      <c r="N142" s="264"/>
      <c r="O142" s="278"/>
      <c r="Q142" s="279"/>
    </row>
    <row r="143" spans="2:17" s="248" customFormat="1" ht="13.9" hidden="1" outlineLevel="2" x14ac:dyDescent="0.3">
      <c r="B143" s="280" t="s">
        <v>43</v>
      </c>
      <c r="C143" s="431">
        <v>72468</v>
      </c>
      <c r="D143" s="264">
        <f t="shared" ref="D143:N143" si="56">C146</f>
        <v>74691.350000000006</v>
      </c>
      <c r="E143" s="264">
        <f t="shared" si="56"/>
        <v>76914.700000000012</v>
      </c>
      <c r="F143" s="264">
        <f t="shared" si="56"/>
        <v>79138.050000000017</v>
      </c>
      <c r="G143" s="264">
        <f t="shared" si="56"/>
        <v>81361.400000000023</v>
      </c>
      <c r="H143" s="264">
        <f t="shared" si="56"/>
        <v>83584.750000000029</v>
      </c>
      <c r="I143" s="264">
        <f t="shared" si="56"/>
        <v>85808.100000000035</v>
      </c>
      <c r="J143" s="264">
        <f t="shared" si="56"/>
        <v>88031.450000000041</v>
      </c>
      <c r="K143" s="264">
        <f t="shared" si="56"/>
        <v>90254.800000000047</v>
      </c>
      <c r="L143" s="264">
        <f t="shared" si="56"/>
        <v>92478.150000000052</v>
      </c>
      <c r="M143" s="264">
        <f t="shared" si="56"/>
        <v>94701.500000000058</v>
      </c>
      <c r="N143" s="264">
        <f t="shared" si="56"/>
        <v>96924.850000000064</v>
      </c>
      <c r="O143" s="278">
        <f>C143</f>
        <v>72468</v>
      </c>
      <c r="Q143" s="279"/>
    </row>
    <row r="144" spans="2:17" s="248" customFormat="1" ht="27.6" hidden="1" outlineLevel="2" x14ac:dyDescent="0.3">
      <c r="B144" s="280" t="s">
        <v>35</v>
      </c>
      <c r="C144" s="264">
        <f t="shared" ref="C144:N144" si="57">$O$144/12</f>
        <v>2223.35</v>
      </c>
      <c r="D144" s="264">
        <f t="shared" si="57"/>
        <v>2223.35</v>
      </c>
      <c r="E144" s="264">
        <f t="shared" si="57"/>
        <v>2223.35</v>
      </c>
      <c r="F144" s="264">
        <f t="shared" si="57"/>
        <v>2223.35</v>
      </c>
      <c r="G144" s="264">
        <f t="shared" si="57"/>
        <v>2223.35</v>
      </c>
      <c r="H144" s="264">
        <f t="shared" si="57"/>
        <v>2223.35</v>
      </c>
      <c r="I144" s="264">
        <f t="shared" si="57"/>
        <v>2223.35</v>
      </c>
      <c r="J144" s="264">
        <f t="shared" si="57"/>
        <v>2223.35</v>
      </c>
      <c r="K144" s="264">
        <f t="shared" si="57"/>
        <v>2223.35</v>
      </c>
      <c r="L144" s="264">
        <f t="shared" si="57"/>
        <v>2223.35</v>
      </c>
      <c r="M144" s="264">
        <f t="shared" si="57"/>
        <v>2223.35</v>
      </c>
      <c r="N144" s="264">
        <f t="shared" si="57"/>
        <v>2223.35</v>
      </c>
      <c r="O144" s="285">
        <f>SUM(O137:O139)/C135</f>
        <v>26680.2</v>
      </c>
      <c r="Q144" s="279" t="s">
        <v>49</v>
      </c>
    </row>
    <row r="145" spans="2:17" s="248" customFormat="1" ht="13.9" hidden="1" outlineLevel="2" x14ac:dyDescent="0.3">
      <c r="B145" s="280" t="s">
        <v>45</v>
      </c>
      <c r="C145" s="431">
        <v>0</v>
      </c>
      <c r="D145" s="431">
        <v>0</v>
      </c>
      <c r="E145" s="431">
        <v>0</v>
      </c>
      <c r="F145" s="431">
        <v>0</v>
      </c>
      <c r="G145" s="431">
        <v>0</v>
      </c>
      <c r="H145" s="431">
        <v>0</v>
      </c>
      <c r="I145" s="431">
        <v>0</v>
      </c>
      <c r="J145" s="431">
        <v>0</v>
      </c>
      <c r="K145" s="431">
        <v>0</v>
      </c>
      <c r="L145" s="431">
        <v>0</v>
      </c>
      <c r="M145" s="431">
        <v>0</v>
      </c>
      <c r="N145" s="431">
        <v>0</v>
      </c>
      <c r="O145" s="278">
        <f>SUM(C145:N145)</f>
        <v>0</v>
      </c>
      <c r="Q145" s="279"/>
    </row>
    <row r="146" spans="2:17" s="248" customFormat="1" ht="13.9" hidden="1" outlineLevel="2" x14ac:dyDescent="0.3">
      <c r="B146" s="280" t="s">
        <v>46</v>
      </c>
      <c r="C146" s="282">
        <f t="shared" ref="C146:N146" si="58">SUM(C143:C145)</f>
        <v>74691.350000000006</v>
      </c>
      <c r="D146" s="282">
        <f t="shared" si="58"/>
        <v>76914.700000000012</v>
      </c>
      <c r="E146" s="282">
        <f t="shared" si="58"/>
        <v>79138.050000000017</v>
      </c>
      <c r="F146" s="282">
        <f t="shared" si="58"/>
        <v>81361.400000000023</v>
      </c>
      <c r="G146" s="282">
        <f t="shared" si="58"/>
        <v>83584.750000000029</v>
      </c>
      <c r="H146" s="282">
        <f t="shared" si="58"/>
        <v>85808.100000000035</v>
      </c>
      <c r="I146" s="282">
        <f t="shared" si="58"/>
        <v>88031.450000000041</v>
      </c>
      <c r="J146" s="282">
        <f t="shared" si="58"/>
        <v>90254.800000000047</v>
      </c>
      <c r="K146" s="282">
        <f t="shared" si="58"/>
        <v>92478.150000000052</v>
      </c>
      <c r="L146" s="282">
        <f t="shared" si="58"/>
        <v>94701.500000000058</v>
      </c>
      <c r="M146" s="282">
        <f t="shared" si="58"/>
        <v>96924.850000000064</v>
      </c>
      <c r="N146" s="282">
        <f t="shared" si="58"/>
        <v>99148.20000000007</v>
      </c>
      <c r="O146" s="283">
        <f>N146</f>
        <v>99148.20000000007</v>
      </c>
      <c r="Q146" s="279"/>
    </row>
    <row r="147" spans="2:17" s="248" customFormat="1" ht="13.9" hidden="1" outlineLevel="2" x14ac:dyDescent="0.3">
      <c r="B147" s="280"/>
      <c r="C147" s="264"/>
      <c r="D147" s="264"/>
      <c r="E147" s="264"/>
      <c r="F147" s="264"/>
      <c r="G147" s="264"/>
      <c r="H147" s="264"/>
      <c r="I147" s="264"/>
      <c r="J147" s="264"/>
      <c r="K147" s="264"/>
      <c r="L147" s="264"/>
      <c r="M147" s="264"/>
      <c r="N147" s="264"/>
      <c r="O147" s="278"/>
      <c r="Q147" s="279"/>
    </row>
    <row r="148" spans="2:17" s="248" customFormat="1" ht="13.9" hidden="1" outlineLevel="2" x14ac:dyDescent="0.3">
      <c r="B148" s="277" t="s">
        <v>45</v>
      </c>
      <c r="C148" s="264"/>
      <c r="D148" s="264"/>
      <c r="E148" s="264"/>
      <c r="F148" s="264"/>
      <c r="G148" s="264"/>
      <c r="H148" s="264"/>
      <c r="I148" s="264"/>
      <c r="J148" s="264"/>
      <c r="K148" s="264"/>
      <c r="L148" s="264"/>
      <c r="M148" s="264"/>
      <c r="N148" s="264"/>
      <c r="O148" s="278"/>
      <c r="Q148" s="279"/>
    </row>
    <row r="149" spans="2:17" s="248" customFormat="1" ht="13.9" hidden="1" outlineLevel="2" x14ac:dyDescent="0.3">
      <c r="B149" s="280" t="s">
        <v>132</v>
      </c>
      <c r="C149" s="430">
        <f t="shared" ref="C149:N149" si="59">C139</f>
        <v>0</v>
      </c>
      <c r="D149" s="430">
        <f t="shared" si="59"/>
        <v>0</v>
      </c>
      <c r="E149" s="430">
        <f t="shared" si="59"/>
        <v>0</v>
      </c>
      <c r="F149" s="430">
        <f t="shared" si="59"/>
        <v>0</v>
      </c>
      <c r="G149" s="430">
        <f t="shared" si="59"/>
        <v>0</v>
      </c>
      <c r="H149" s="430">
        <f t="shared" si="59"/>
        <v>0</v>
      </c>
      <c r="I149" s="430">
        <f t="shared" si="59"/>
        <v>0</v>
      </c>
      <c r="J149" s="430">
        <f t="shared" si="59"/>
        <v>0</v>
      </c>
      <c r="K149" s="430">
        <f t="shared" si="59"/>
        <v>0</v>
      </c>
      <c r="L149" s="430">
        <f t="shared" si="59"/>
        <v>0</v>
      </c>
      <c r="M149" s="430">
        <f t="shared" si="59"/>
        <v>0</v>
      </c>
      <c r="N149" s="430">
        <f t="shared" si="59"/>
        <v>0</v>
      </c>
      <c r="O149" s="278">
        <f>SUM(C149:N149)</f>
        <v>0</v>
      </c>
      <c r="Q149" s="279"/>
    </row>
    <row r="150" spans="2:17" s="248" customFormat="1" ht="13.9" hidden="1" outlineLevel="2" x14ac:dyDescent="0.3">
      <c r="B150" s="280" t="s">
        <v>47</v>
      </c>
      <c r="C150" s="430">
        <f t="shared" ref="C150:N150" si="60">C145</f>
        <v>0</v>
      </c>
      <c r="D150" s="430">
        <f t="shared" si="60"/>
        <v>0</v>
      </c>
      <c r="E150" s="430">
        <f t="shared" si="60"/>
        <v>0</v>
      </c>
      <c r="F150" s="430">
        <f t="shared" si="60"/>
        <v>0</v>
      </c>
      <c r="G150" s="430">
        <f t="shared" si="60"/>
        <v>0</v>
      </c>
      <c r="H150" s="430">
        <f t="shared" si="60"/>
        <v>0</v>
      </c>
      <c r="I150" s="430">
        <f t="shared" si="60"/>
        <v>0</v>
      </c>
      <c r="J150" s="430">
        <f t="shared" si="60"/>
        <v>0</v>
      </c>
      <c r="K150" s="430">
        <f t="shared" si="60"/>
        <v>0</v>
      </c>
      <c r="L150" s="430">
        <f t="shared" si="60"/>
        <v>0</v>
      </c>
      <c r="M150" s="430">
        <f t="shared" si="60"/>
        <v>0</v>
      </c>
      <c r="N150" s="430">
        <f t="shared" si="60"/>
        <v>0</v>
      </c>
      <c r="O150" s="278">
        <f>SUM(C150:N150)</f>
        <v>0</v>
      </c>
      <c r="Q150" s="279"/>
    </row>
    <row r="151" spans="2:17" s="248" customFormat="1" ht="13.9" hidden="1" outlineLevel="2" x14ac:dyDescent="0.3">
      <c r="B151" s="280" t="s">
        <v>133</v>
      </c>
      <c r="C151" s="286">
        <f t="shared" ref="C151:O151" si="61">SUM(C149:C150)</f>
        <v>0</v>
      </c>
      <c r="D151" s="286">
        <f t="shared" si="61"/>
        <v>0</v>
      </c>
      <c r="E151" s="286">
        <f t="shared" si="61"/>
        <v>0</v>
      </c>
      <c r="F151" s="286">
        <f t="shared" si="61"/>
        <v>0</v>
      </c>
      <c r="G151" s="286">
        <f t="shared" si="61"/>
        <v>0</v>
      </c>
      <c r="H151" s="286">
        <f t="shared" si="61"/>
        <v>0</v>
      </c>
      <c r="I151" s="286">
        <f t="shared" si="61"/>
        <v>0</v>
      </c>
      <c r="J151" s="286">
        <f t="shared" si="61"/>
        <v>0</v>
      </c>
      <c r="K151" s="286">
        <f t="shared" si="61"/>
        <v>0</v>
      </c>
      <c r="L151" s="286">
        <f t="shared" si="61"/>
        <v>0</v>
      </c>
      <c r="M151" s="286">
        <f t="shared" si="61"/>
        <v>0</v>
      </c>
      <c r="N151" s="286">
        <f t="shared" si="61"/>
        <v>0</v>
      </c>
      <c r="O151" s="287">
        <f t="shared" si="61"/>
        <v>0</v>
      </c>
      <c r="Q151" s="279"/>
    </row>
    <row r="152" spans="2:17" s="248" customFormat="1" ht="13.9" hidden="1" outlineLevel="2" x14ac:dyDescent="0.3">
      <c r="B152" s="280" t="s">
        <v>134</v>
      </c>
      <c r="C152" s="430">
        <v>0</v>
      </c>
      <c r="D152" s="430">
        <v>0</v>
      </c>
      <c r="E152" s="430">
        <v>0</v>
      </c>
      <c r="F152" s="430">
        <v>0</v>
      </c>
      <c r="G152" s="430">
        <v>0</v>
      </c>
      <c r="H152" s="430">
        <v>0</v>
      </c>
      <c r="I152" s="430">
        <v>0</v>
      </c>
      <c r="J152" s="430">
        <v>0</v>
      </c>
      <c r="K152" s="430">
        <v>0</v>
      </c>
      <c r="L152" s="430">
        <v>0</v>
      </c>
      <c r="M152" s="430">
        <v>0</v>
      </c>
      <c r="N152" s="430">
        <v>0</v>
      </c>
      <c r="O152" s="278">
        <f>SUM(C152:N152)</f>
        <v>0</v>
      </c>
      <c r="Q152" s="279"/>
    </row>
    <row r="153" spans="2:17" s="248" customFormat="1" ht="13.9" hidden="1" outlineLevel="2" x14ac:dyDescent="0.3">
      <c r="B153" s="280" t="s">
        <v>135</v>
      </c>
      <c r="C153" s="282">
        <f t="shared" ref="C153:O153" si="62">SUM(C151:C152)</f>
        <v>0</v>
      </c>
      <c r="D153" s="282">
        <f t="shared" si="62"/>
        <v>0</v>
      </c>
      <c r="E153" s="282">
        <f t="shared" si="62"/>
        <v>0</v>
      </c>
      <c r="F153" s="282">
        <f t="shared" si="62"/>
        <v>0</v>
      </c>
      <c r="G153" s="282">
        <f t="shared" si="62"/>
        <v>0</v>
      </c>
      <c r="H153" s="282">
        <f t="shared" si="62"/>
        <v>0</v>
      </c>
      <c r="I153" s="282">
        <f t="shared" si="62"/>
        <v>0</v>
      </c>
      <c r="J153" s="282">
        <f t="shared" si="62"/>
        <v>0</v>
      </c>
      <c r="K153" s="282">
        <f t="shared" si="62"/>
        <v>0</v>
      </c>
      <c r="L153" s="282">
        <f t="shared" si="62"/>
        <v>0</v>
      </c>
      <c r="M153" s="282">
        <f t="shared" si="62"/>
        <v>0</v>
      </c>
      <c r="N153" s="282">
        <f t="shared" si="62"/>
        <v>0</v>
      </c>
      <c r="O153" s="283">
        <f t="shared" si="62"/>
        <v>0</v>
      </c>
      <c r="Q153" s="279"/>
    </row>
    <row r="154" spans="2:17" s="248" customFormat="1" ht="14.45" hidden="1" outlineLevel="2" thickBot="1" x14ac:dyDescent="0.35">
      <c r="B154" s="288"/>
      <c r="C154" s="289"/>
      <c r="D154" s="289"/>
      <c r="E154" s="289"/>
      <c r="F154" s="289"/>
      <c r="G154" s="289"/>
      <c r="H154" s="289"/>
      <c r="I154" s="289"/>
      <c r="J154" s="289"/>
      <c r="K154" s="289"/>
      <c r="L154" s="289"/>
      <c r="M154" s="289"/>
      <c r="N154" s="289"/>
      <c r="O154" s="290"/>
      <c r="Q154" s="249"/>
    </row>
    <row r="155" spans="2:17" s="248" customFormat="1" ht="14.45" hidden="1" outlineLevel="1" collapsed="1" thickBot="1" x14ac:dyDescent="0.35">
      <c r="Q155" s="249"/>
    </row>
    <row r="156" spans="2:17" s="248" customFormat="1" ht="13.9" hidden="1" outlineLevel="1" x14ac:dyDescent="0.3">
      <c r="B156" s="273" t="s">
        <v>193</v>
      </c>
      <c r="C156" s="274">
        <v>1</v>
      </c>
      <c r="D156" s="275" t="s">
        <v>48</v>
      </c>
      <c r="E156" s="275"/>
      <c r="F156" s="275"/>
      <c r="G156" s="275"/>
      <c r="H156" s="275"/>
      <c r="I156" s="275"/>
      <c r="J156" s="275"/>
      <c r="K156" s="275"/>
      <c r="L156" s="275"/>
      <c r="M156" s="275"/>
      <c r="N156" s="275"/>
      <c r="O156" s="276"/>
      <c r="Q156" s="249"/>
    </row>
    <row r="157" spans="2:17" s="248" customFormat="1" ht="13.9" hidden="1" outlineLevel="2" x14ac:dyDescent="0.3">
      <c r="B157" s="280" t="s">
        <v>42</v>
      </c>
      <c r="C157" s="264"/>
      <c r="D157" s="264"/>
      <c r="E157" s="264"/>
      <c r="F157" s="264"/>
      <c r="G157" s="264"/>
      <c r="H157" s="264"/>
      <c r="I157" s="264"/>
      <c r="J157" s="264"/>
      <c r="K157" s="264"/>
      <c r="L157" s="264"/>
      <c r="M157" s="264"/>
      <c r="N157" s="264"/>
      <c r="O157" s="278"/>
      <c r="Q157" s="279"/>
    </row>
    <row r="158" spans="2:17" s="248" customFormat="1" ht="13.9" hidden="1" outlineLevel="2" x14ac:dyDescent="0.3">
      <c r="B158" s="280" t="s">
        <v>43</v>
      </c>
      <c r="C158" s="431">
        <v>71343</v>
      </c>
      <c r="D158" s="264">
        <f t="shared" ref="D158:N158" si="63">C161</f>
        <v>71343</v>
      </c>
      <c r="E158" s="264">
        <f t="shared" si="63"/>
        <v>71343</v>
      </c>
      <c r="F158" s="264">
        <f t="shared" si="63"/>
        <v>71343</v>
      </c>
      <c r="G158" s="264">
        <f t="shared" si="63"/>
        <v>71343</v>
      </c>
      <c r="H158" s="264">
        <f t="shared" si="63"/>
        <v>71343</v>
      </c>
      <c r="I158" s="264">
        <f t="shared" si="63"/>
        <v>71343</v>
      </c>
      <c r="J158" s="264">
        <f t="shared" si="63"/>
        <v>71343</v>
      </c>
      <c r="K158" s="264">
        <f t="shared" si="63"/>
        <v>71343</v>
      </c>
      <c r="L158" s="264">
        <f t="shared" si="63"/>
        <v>71343</v>
      </c>
      <c r="M158" s="264">
        <f t="shared" si="63"/>
        <v>71343</v>
      </c>
      <c r="N158" s="264">
        <f t="shared" si="63"/>
        <v>71343</v>
      </c>
      <c r="O158" s="278">
        <f>C158</f>
        <v>71343</v>
      </c>
      <c r="Q158" s="279"/>
    </row>
    <row r="159" spans="2:17" s="248" customFormat="1" ht="13.9" hidden="1" outlineLevel="2" x14ac:dyDescent="0.3">
      <c r="B159" s="280" t="s">
        <v>44</v>
      </c>
      <c r="C159" s="431">
        <v>0</v>
      </c>
      <c r="D159" s="431">
        <v>0</v>
      </c>
      <c r="E159" s="431">
        <v>0</v>
      </c>
      <c r="F159" s="431">
        <v>0</v>
      </c>
      <c r="G159" s="431">
        <v>0</v>
      </c>
      <c r="H159" s="431">
        <v>0</v>
      </c>
      <c r="I159" s="431">
        <v>0</v>
      </c>
      <c r="J159" s="431">
        <v>0</v>
      </c>
      <c r="K159" s="431">
        <v>0</v>
      </c>
      <c r="L159" s="431">
        <v>0</v>
      </c>
      <c r="M159" s="431">
        <v>0</v>
      </c>
      <c r="N159" s="431"/>
      <c r="O159" s="278">
        <f>SUM(C159:N159)</f>
        <v>0</v>
      </c>
      <c r="Q159" s="279"/>
    </row>
    <row r="160" spans="2:17" s="248" customFormat="1" ht="13.9" hidden="1" outlineLevel="2" x14ac:dyDescent="0.3">
      <c r="B160" s="280" t="s">
        <v>45</v>
      </c>
      <c r="C160" s="431">
        <v>0</v>
      </c>
      <c r="D160" s="431">
        <v>0</v>
      </c>
      <c r="E160" s="431">
        <v>0</v>
      </c>
      <c r="F160" s="431">
        <v>0</v>
      </c>
      <c r="G160" s="431">
        <v>0</v>
      </c>
      <c r="H160" s="431">
        <v>0</v>
      </c>
      <c r="I160" s="431">
        <v>0</v>
      </c>
      <c r="J160" s="431">
        <v>0</v>
      </c>
      <c r="K160" s="431">
        <v>0</v>
      </c>
      <c r="L160" s="431">
        <v>0</v>
      </c>
      <c r="M160" s="431">
        <v>0</v>
      </c>
      <c r="N160" s="431">
        <v>0</v>
      </c>
      <c r="O160" s="278">
        <f>SUM(C160:N160)</f>
        <v>0</v>
      </c>
      <c r="Q160" s="279" t="s">
        <v>101</v>
      </c>
    </row>
    <row r="161" spans="2:17" s="248" customFormat="1" ht="13.9" hidden="1" outlineLevel="2" x14ac:dyDescent="0.3">
      <c r="B161" s="280" t="s">
        <v>46</v>
      </c>
      <c r="C161" s="282">
        <f t="shared" ref="C161:N161" si="64">SUM(C158:C160)</f>
        <v>71343</v>
      </c>
      <c r="D161" s="282">
        <f t="shared" si="64"/>
        <v>71343</v>
      </c>
      <c r="E161" s="282">
        <f t="shared" si="64"/>
        <v>71343</v>
      </c>
      <c r="F161" s="282">
        <f t="shared" si="64"/>
        <v>71343</v>
      </c>
      <c r="G161" s="282">
        <f t="shared" si="64"/>
        <v>71343</v>
      </c>
      <c r="H161" s="282">
        <f t="shared" si="64"/>
        <v>71343</v>
      </c>
      <c r="I161" s="282">
        <f t="shared" si="64"/>
        <v>71343</v>
      </c>
      <c r="J161" s="282">
        <f t="shared" si="64"/>
        <v>71343</v>
      </c>
      <c r="K161" s="282">
        <f t="shared" si="64"/>
        <v>71343</v>
      </c>
      <c r="L161" s="282">
        <f t="shared" si="64"/>
        <v>71343</v>
      </c>
      <c r="M161" s="282">
        <f t="shared" si="64"/>
        <v>71343</v>
      </c>
      <c r="N161" s="282">
        <f t="shared" si="64"/>
        <v>71343</v>
      </c>
      <c r="O161" s="283">
        <f>N161</f>
        <v>71343</v>
      </c>
      <c r="Q161" s="279"/>
    </row>
    <row r="162" spans="2:17" s="248" customFormat="1" ht="13.9" hidden="1" outlineLevel="2" x14ac:dyDescent="0.3">
      <c r="B162" s="280"/>
      <c r="C162" s="264"/>
      <c r="D162" s="264"/>
      <c r="E162" s="264"/>
      <c r="F162" s="264"/>
      <c r="G162" s="264"/>
      <c r="H162" s="264"/>
      <c r="I162" s="264"/>
      <c r="J162" s="264"/>
      <c r="K162" s="264"/>
      <c r="L162" s="264"/>
      <c r="M162" s="264"/>
      <c r="N162" s="264"/>
      <c r="O162" s="278"/>
      <c r="Q162" s="279"/>
    </row>
    <row r="163" spans="2:17" s="248" customFormat="1" ht="13.9" hidden="1" outlineLevel="2" x14ac:dyDescent="0.3">
      <c r="B163" s="280" t="s">
        <v>47</v>
      </c>
      <c r="C163" s="264"/>
      <c r="D163" s="264"/>
      <c r="E163" s="264"/>
      <c r="F163" s="264"/>
      <c r="G163" s="264"/>
      <c r="H163" s="264"/>
      <c r="I163" s="264"/>
      <c r="J163" s="264"/>
      <c r="K163" s="264"/>
      <c r="L163" s="264"/>
      <c r="M163" s="264"/>
      <c r="N163" s="264"/>
      <c r="O163" s="278"/>
      <c r="Q163" s="279"/>
    </row>
    <row r="164" spans="2:17" s="248" customFormat="1" ht="13.9" hidden="1" outlineLevel="2" x14ac:dyDescent="0.3">
      <c r="B164" s="280" t="s">
        <v>43</v>
      </c>
      <c r="C164" s="431">
        <v>71343</v>
      </c>
      <c r="D164" s="264">
        <f t="shared" ref="D164:N164" si="65">C167</f>
        <v>71343</v>
      </c>
      <c r="E164" s="264">
        <f t="shared" si="65"/>
        <v>71343</v>
      </c>
      <c r="F164" s="264">
        <f t="shared" si="65"/>
        <v>71343</v>
      </c>
      <c r="G164" s="264">
        <f t="shared" si="65"/>
        <v>71343</v>
      </c>
      <c r="H164" s="264">
        <f t="shared" si="65"/>
        <v>71343</v>
      </c>
      <c r="I164" s="264">
        <f t="shared" si="65"/>
        <v>71343</v>
      </c>
      <c r="J164" s="264">
        <f t="shared" si="65"/>
        <v>71343</v>
      </c>
      <c r="K164" s="264">
        <f t="shared" si="65"/>
        <v>71343</v>
      </c>
      <c r="L164" s="264">
        <f t="shared" si="65"/>
        <v>71343</v>
      </c>
      <c r="M164" s="264">
        <f t="shared" si="65"/>
        <v>71343</v>
      </c>
      <c r="N164" s="264">
        <f t="shared" si="65"/>
        <v>71343</v>
      </c>
      <c r="O164" s="278">
        <f>C164</f>
        <v>71343</v>
      </c>
      <c r="Q164" s="279"/>
    </row>
    <row r="165" spans="2:17" s="248" customFormat="1" ht="27.6" hidden="1" outlineLevel="2" x14ac:dyDescent="0.3">
      <c r="B165" s="280" t="s">
        <v>35</v>
      </c>
      <c r="C165" s="264">
        <f t="shared" ref="C165:N165" si="66">$O$165/12</f>
        <v>0</v>
      </c>
      <c r="D165" s="264">
        <f t="shared" si="66"/>
        <v>0</v>
      </c>
      <c r="E165" s="264">
        <f t="shared" si="66"/>
        <v>0</v>
      </c>
      <c r="F165" s="264">
        <f t="shared" si="66"/>
        <v>0</v>
      </c>
      <c r="G165" s="264">
        <f t="shared" si="66"/>
        <v>0</v>
      </c>
      <c r="H165" s="264">
        <f t="shared" si="66"/>
        <v>0</v>
      </c>
      <c r="I165" s="264">
        <f t="shared" si="66"/>
        <v>0</v>
      </c>
      <c r="J165" s="264">
        <f t="shared" si="66"/>
        <v>0</v>
      </c>
      <c r="K165" s="264">
        <f t="shared" si="66"/>
        <v>0</v>
      </c>
      <c r="L165" s="264">
        <f t="shared" si="66"/>
        <v>0</v>
      </c>
      <c r="M165" s="264">
        <f t="shared" si="66"/>
        <v>0</v>
      </c>
      <c r="N165" s="264">
        <f t="shared" si="66"/>
        <v>0</v>
      </c>
      <c r="O165" s="285">
        <v>0</v>
      </c>
      <c r="Q165" s="279" t="s">
        <v>49</v>
      </c>
    </row>
    <row r="166" spans="2:17" s="248" customFormat="1" ht="13.9" hidden="1" outlineLevel="2" x14ac:dyDescent="0.3">
      <c r="B166" s="280" t="s">
        <v>45</v>
      </c>
      <c r="C166" s="431">
        <v>0</v>
      </c>
      <c r="D166" s="431">
        <v>0</v>
      </c>
      <c r="E166" s="431">
        <v>0</v>
      </c>
      <c r="F166" s="431">
        <v>0</v>
      </c>
      <c r="G166" s="431">
        <v>0</v>
      </c>
      <c r="H166" s="431">
        <v>0</v>
      </c>
      <c r="I166" s="431">
        <v>0</v>
      </c>
      <c r="J166" s="431">
        <v>0</v>
      </c>
      <c r="K166" s="431">
        <v>0</v>
      </c>
      <c r="L166" s="431">
        <v>0</v>
      </c>
      <c r="M166" s="431">
        <v>0</v>
      </c>
      <c r="N166" s="431">
        <v>0</v>
      </c>
      <c r="O166" s="278">
        <f>SUM(C166:N166)</f>
        <v>0</v>
      </c>
      <c r="Q166" s="279"/>
    </row>
    <row r="167" spans="2:17" s="248" customFormat="1" ht="13.9" hidden="1" outlineLevel="2" x14ac:dyDescent="0.3">
      <c r="B167" s="280" t="s">
        <v>46</v>
      </c>
      <c r="C167" s="282">
        <f t="shared" ref="C167:N167" si="67">SUM(C164:C166)</f>
        <v>71343</v>
      </c>
      <c r="D167" s="282">
        <f t="shared" si="67"/>
        <v>71343</v>
      </c>
      <c r="E167" s="282">
        <f t="shared" si="67"/>
        <v>71343</v>
      </c>
      <c r="F167" s="282">
        <f t="shared" si="67"/>
        <v>71343</v>
      </c>
      <c r="G167" s="282">
        <f t="shared" si="67"/>
        <v>71343</v>
      </c>
      <c r="H167" s="282">
        <f t="shared" si="67"/>
        <v>71343</v>
      </c>
      <c r="I167" s="282">
        <f t="shared" si="67"/>
        <v>71343</v>
      </c>
      <c r="J167" s="282">
        <f t="shared" si="67"/>
        <v>71343</v>
      </c>
      <c r="K167" s="282">
        <f t="shared" si="67"/>
        <v>71343</v>
      </c>
      <c r="L167" s="282">
        <f t="shared" si="67"/>
        <v>71343</v>
      </c>
      <c r="M167" s="282">
        <f t="shared" si="67"/>
        <v>71343</v>
      </c>
      <c r="N167" s="282">
        <f t="shared" si="67"/>
        <v>71343</v>
      </c>
      <c r="O167" s="283">
        <f>N167</f>
        <v>71343</v>
      </c>
      <c r="Q167" s="279"/>
    </row>
    <row r="168" spans="2:17" s="248" customFormat="1" ht="13.9" hidden="1" outlineLevel="2" x14ac:dyDescent="0.3">
      <c r="B168" s="280"/>
      <c r="C168" s="264"/>
      <c r="D168" s="264"/>
      <c r="E168" s="264"/>
      <c r="F168" s="264"/>
      <c r="G168" s="264"/>
      <c r="H168" s="264"/>
      <c r="I168" s="264"/>
      <c r="J168" s="264"/>
      <c r="K168" s="264"/>
      <c r="L168" s="264"/>
      <c r="M168" s="264"/>
      <c r="N168" s="264"/>
      <c r="O168" s="278"/>
      <c r="Q168" s="279"/>
    </row>
    <row r="169" spans="2:17" s="248" customFormat="1" ht="13.9" hidden="1" outlineLevel="2" x14ac:dyDescent="0.3">
      <c r="B169" s="277" t="s">
        <v>45</v>
      </c>
      <c r="C169" s="264"/>
      <c r="D169" s="264"/>
      <c r="E169" s="264"/>
      <c r="F169" s="264"/>
      <c r="G169" s="264"/>
      <c r="H169" s="264"/>
      <c r="I169" s="264"/>
      <c r="J169" s="264"/>
      <c r="K169" s="264"/>
      <c r="L169" s="264"/>
      <c r="M169" s="264"/>
      <c r="N169" s="264"/>
      <c r="O169" s="278"/>
      <c r="Q169" s="279"/>
    </row>
    <row r="170" spans="2:17" s="248" customFormat="1" ht="13.9" hidden="1" outlineLevel="2" x14ac:dyDescent="0.3">
      <c r="B170" s="280" t="s">
        <v>132</v>
      </c>
      <c r="C170" s="430">
        <f t="shared" ref="C170:N170" si="68">C160</f>
        <v>0</v>
      </c>
      <c r="D170" s="430">
        <f t="shared" si="68"/>
        <v>0</v>
      </c>
      <c r="E170" s="430">
        <f t="shared" si="68"/>
        <v>0</v>
      </c>
      <c r="F170" s="430">
        <f t="shared" si="68"/>
        <v>0</v>
      </c>
      <c r="G170" s="430">
        <f t="shared" si="68"/>
        <v>0</v>
      </c>
      <c r="H170" s="430">
        <f t="shared" si="68"/>
        <v>0</v>
      </c>
      <c r="I170" s="430">
        <f t="shared" si="68"/>
        <v>0</v>
      </c>
      <c r="J170" s="430">
        <f t="shared" si="68"/>
        <v>0</v>
      </c>
      <c r="K170" s="430">
        <f t="shared" si="68"/>
        <v>0</v>
      </c>
      <c r="L170" s="430">
        <f t="shared" si="68"/>
        <v>0</v>
      </c>
      <c r="M170" s="430">
        <f t="shared" si="68"/>
        <v>0</v>
      </c>
      <c r="N170" s="430">
        <f t="shared" si="68"/>
        <v>0</v>
      </c>
      <c r="O170" s="278">
        <f>SUM(C170:N170)</f>
        <v>0</v>
      </c>
      <c r="Q170" s="279"/>
    </row>
    <row r="171" spans="2:17" s="248" customFormat="1" ht="13.9" hidden="1" outlineLevel="2" x14ac:dyDescent="0.3">
      <c r="B171" s="280" t="s">
        <v>47</v>
      </c>
      <c r="C171" s="430">
        <f t="shared" ref="C171:N171" si="69">C166</f>
        <v>0</v>
      </c>
      <c r="D171" s="430">
        <f t="shared" si="69"/>
        <v>0</v>
      </c>
      <c r="E171" s="430">
        <f t="shared" si="69"/>
        <v>0</v>
      </c>
      <c r="F171" s="430">
        <f t="shared" si="69"/>
        <v>0</v>
      </c>
      <c r="G171" s="430">
        <f t="shared" si="69"/>
        <v>0</v>
      </c>
      <c r="H171" s="430">
        <f t="shared" si="69"/>
        <v>0</v>
      </c>
      <c r="I171" s="430">
        <f t="shared" si="69"/>
        <v>0</v>
      </c>
      <c r="J171" s="430">
        <f t="shared" si="69"/>
        <v>0</v>
      </c>
      <c r="K171" s="430">
        <f t="shared" si="69"/>
        <v>0</v>
      </c>
      <c r="L171" s="430">
        <f t="shared" si="69"/>
        <v>0</v>
      </c>
      <c r="M171" s="430">
        <f t="shared" si="69"/>
        <v>0</v>
      </c>
      <c r="N171" s="430">
        <f t="shared" si="69"/>
        <v>0</v>
      </c>
      <c r="O171" s="278">
        <f>SUM(C171:N171)</f>
        <v>0</v>
      </c>
      <c r="Q171" s="279"/>
    </row>
    <row r="172" spans="2:17" s="248" customFormat="1" ht="13.9" hidden="1" outlineLevel="2" x14ac:dyDescent="0.3">
      <c r="B172" s="280" t="s">
        <v>133</v>
      </c>
      <c r="C172" s="286">
        <f t="shared" ref="C172:O172" si="70">SUM(C170:C171)</f>
        <v>0</v>
      </c>
      <c r="D172" s="286">
        <f t="shared" si="70"/>
        <v>0</v>
      </c>
      <c r="E172" s="286">
        <f t="shared" si="70"/>
        <v>0</v>
      </c>
      <c r="F172" s="286">
        <f t="shared" si="70"/>
        <v>0</v>
      </c>
      <c r="G172" s="286">
        <f t="shared" si="70"/>
        <v>0</v>
      </c>
      <c r="H172" s="286">
        <f t="shared" si="70"/>
        <v>0</v>
      </c>
      <c r="I172" s="286">
        <f t="shared" si="70"/>
        <v>0</v>
      </c>
      <c r="J172" s="286">
        <f t="shared" si="70"/>
        <v>0</v>
      </c>
      <c r="K172" s="286">
        <f t="shared" si="70"/>
        <v>0</v>
      </c>
      <c r="L172" s="286">
        <f t="shared" si="70"/>
        <v>0</v>
      </c>
      <c r="M172" s="286">
        <f t="shared" si="70"/>
        <v>0</v>
      </c>
      <c r="N172" s="286">
        <f t="shared" si="70"/>
        <v>0</v>
      </c>
      <c r="O172" s="287">
        <f t="shared" si="70"/>
        <v>0</v>
      </c>
      <c r="Q172" s="279"/>
    </row>
    <row r="173" spans="2:17" s="248" customFormat="1" ht="13.9" hidden="1" outlineLevel="2" x14ac:dyDescent="0.3">
      <c r="B173" s="280" t="s">
        <v>134</v>
      </c>
      <c r="C173" s="430">
        <v>0</v>
      </c>
      <c r="D173" s="430">
        <v>0</v>
      </c>
      <c r="E173" s="430">
        <v>0</v>
      </c>
      <c r="F173" s="430">
        <v>0</v>
      </c>
      <c r="G173" s="430">
        <v>0</v>
      </c>
      <c r="H173" s="430">
        <v>0</v>
      </c>
      <c r="I173" s="430">
        <v>0</v>
      </c>
      <c r="J173" s="430">
        <v>0</v>
      </c>
      <c r="K173" s="430">
        <v>0</v>
      </c>
      <c r="L173" s="430">
        <v>0</v>
      </c>
      <c r="M173" s="430">
        <v>0</v>
      </c>
      <c r="N173" s="430">
        <v>0</v>
      </c>
      <c r="O173" s="278">
        <f>SUM(C173:N173)</f>
        <v>0</v>
      </c>
      <c r="Q173" s="279"/>
    </row>
    <row r="174" spans="2:17" s="248" customFormat="1" ht="13.9" hidden="1" outlineLevel="2" x14ac:dyDescent="0.3">
      <c r="B174" s="280" t="s">
        <v>135</v>
      </c>
      <c r="C174" s="282">
        <f t="shared" ref="C174:O174" si="71">SUM(C172:C173)</f>
        <v>0</v>
      </c>
      <c r="D174" s="282">
        <f t="shared" si="71"/>
        <v>0</v>
      </c>
      <c r="E174" s="282">
        <f t="shared" si="71"/>
        <v>0</v>
      </c>
      <c r="F174" s="282">
        <f t="shared" si="71"/>
        <v>0</v>
      </c>
      <c r="G174" s="282">
        <f t="shared" si="71"/>
        <v>0</v>
      </c>
      <c r="H174" s="282">
        <f t="shared" si="71"/>
        <v>0</v>
      </c>
      <c r="I174" s="282">
        <f t="shared" si="71"/>
        <v>0</v>
      </c>
      <c r="J174" s="282">
        <f t="shared" si="71"/>
        <v>0</v>
      </c>
      <c r="K174" s="282">
        <f t="shared" si="71"/>
        <v>0</v>
      </c>
      <c r="L174" s="282">
        <f t="shared" si="71"/>
        <v>0</v>
      </c>
      <c r="M174" s="282">
        <f t="shared" si="71"/>
        <v>0</v>
      </c>
      <c r="N174" s="282">
        <f t="shared" si="71"/>
        <v>0</v>
      </c>
      <c r="O174" s="283">
        <f t="shared" si="71"/>
        <v>0</v>
      </c>
      <c r="Q174" s="279"/>
    </row>
    <row r="175" spans="2:17" s="248" customFormat="1" ht="14.45" hidden="1" outlineLevel="2" thickBot="1" x14ac:dyDescent="0.35">
      <c r="B175" s="288"/>
      <c r="C175" s="289"/>
      <c r="D175" s="289"/>
      <c r="E175" s="289"/>
      <c r="F175" s="289"/>
      <c r="G175" s="289"/>
      <c r="H175" s="289"/>
      <c r="I175" s="289"/>
      <c r="J175" s="289"/>
      <c r="K175" s="289"/>
      <c r="L175" s="289"/>
      <c r="M175" s="289"/>
      <c r="N175" s="289"/>
      <c r="O175" s="290"/>
      <c r="Q175" s="249"/>
    </row>
    <row r="176" spans="2:17" s="248" customFormat="1" ht="13.9" hidden="1" outlineLevel="1" collapsed="1" x14ac:dyDescent="0.3">
      <c r="Q176" s="249"/>
    </row>
    <row r="177" spans="2:17" s="248" customFormat="1" ht="13.9" hidden="1" outlineLevel="1" x14ac:dyDescent="0.3">
      <c r="C177" s="268">
        <f>C14-C20+C35-C41+C56-C62+C77-C83+C98-C104+C119-C125+C140-C146+C161-C167</f>
        <v>2838748.1006585611</v>
      </c>
      <c r="N177" s="268"/>
      <c r="O177" s="268">
        <f>O14-O20+O35-O41+O56-O62+O77-O83+O98-O104+O119-O125+O140-O146+O161-O167</f>
        <v>2430913.2079027356</v>
      </c>
      <c r="Q177" s="249"/>
    </row>
    <row r="178" spans="2:17" s="248" customFormat="1" ht="13.9" hidden="1" outlineLevel="1" x14ac:dyDescent="0.3">
      <c r="Q178" s="249"/>
    </row>
    <row r="179" spans="2:17" s="248" customFormat="1" ht="13.9" hidden="1" outlineLevel="1" x14ac:dyDescent="0.3">
      <c r="Q179" s="249"/>
    </row>
    <row r="180" spans="2:17" s="272" customFormat="1" ht="13.9" collapsed="1" x14ac:dyDescent="0.3">
      <c r="B180" s="291" t="s">
        <v>202</v>
      </c>
      <c r="C180" s="271"/>
      <c r="D180" s="271"/>
      <c r="E180" s="271"/>
      <c r="F180" s="271"/>
      <c r="G180" s="271"/>
      <c r="H180" s="271"/>
      <c r="I180" s="271"/>
      <c r="J180" s="271"/>
      <c r="K180" s="271"/>
      <c r="L180" s="271"/>
      <c r="M180" s="271"/>
      <c r="N180" s="271"/>
      <c r="O180" s="271"/>
      <c r="P180" s="271"/>
      <c r="Q180" s="271"/>
    </row>
    <row r="181" spans="2:17" s="248" customFormat="1" ht="13.9" x14ac:dyDescent="0.3">
      <c r="B181" s="252"/>
      <c r="C181" s="252"/>
      <c r="D181" s="453">
        <v>2014</v>
      </c>
      <c r="E181" s="453"/>
      <c r="F181" s="453"/>
      <c r="G181" s="453"/>
      <c r="H181" s="453"/>
      <c r="I181" s="453"/>
      <c r="J181" s="453"/>
      <c r="K181" s="453"/>
      <c r="L181" s="453"/>
      <c r="M181" s="453"/>
      <c r="N181" s="453"/>
      <c r="O181" s="453"/>
      <c r="P181" s="252"/>
      <c r="Q181" s="252"/>
    </row>
    <row r="182" spans="2:17" s="248" customFormat="1" ht="13.9" x14ac:dyDescent="0.3">
      <c r="B182" s="253"/>
      <c r="C182" s="253"/>
      <c r="D182" s="253" t="s">
        <v>1</v>
      </c>
      <c r="E182" s="253" t="s">
        <v>2</v>
      </c>
      <c r="F182" s="253" t="s">
        <v>3</v>
      </c>
      <c r="G182" s="253" t="s">
        <v>4</v>
      </c>
      <c r="H182" s="253" t="s">
        <v>5</v>
      </c>
      <c r="I182" s="253" t="s">
        <v>6</v>
      </c>
      <c r="J182" s="253" t="s">
        <v>7</v>
      </c>
      <c r="K182" s="253" t="s">
        <v>8</v>
      </c>
      <c r="L182" s="253" t="s">
        <v>9</v>
      </c>
      <c r="M182" s="253" t="s">
        <v>10</v>
      </c>
      <c r="N182" s="253" t="s">
        <v>11</v>
      </c>
      <c r="O182" s="253" t="s">
        <v>12</v>
      </c>
      <c r="P182" s="253" t="s">
        <v>30</v>
      </c>
      <c r="Q182" s="253" t="s">
        <v>32</v>
      </c>
    </row>
    <row r="183" spans="2:17" s="248" customFormat="1" ht="13.9" x14ac:dyDescent="0.3">
      <c r="Q183" s="249"/>
    </row>
    <row r="184" spans="2:17" s="248" customFormat="1" ht="16.149999999999999" hidden="1" customHeight="1" outlineLevel="1" x14ac:dyDescent="0.3">
      <c r="B184" s="273" t="s">
        <v>203</v>
      </c>
      <c r="C184" s="275"/>
      <c r="D184" s="275"/>
      <c r="E184" s="275"/>
      <c r="F184" s="275"/>
      <c r="G184" s="275"/>
      <c r="H184" s="275"/>
      <c r="I184" s="275"/>
      <c r="J184" s="275"/>
      <c r="K184" s="275"/>
      <c r="L184" s="275"/>
      <c r="M184" s="275"/>
      <c r="N184" s="275"/>
      <c r="O184" s="276"/>
      <c r="Q184" s="249"/>
    </row>
    <row r="185" spans="2:17" s="248" customFormat="1" ht="16.149999999999999" hidden="1" customHeight="1" outlineLevel="1" x14ac:dyDescent="0.3">
      <c r="B185" s="280" t="s">
        <v>43</v>
      </c>
      <c r="C185" s="431">
        <v>1282</v>
      </c>
      <c r="D185" s="264">
        <f t="shared" ref="D185:N185" si="72">C187</f>
        <v>1282</v>
      </c>
      <c r="E185" s="264">
        <f t="shared" si="72"/>
        <v>1282</v>
      </c>
      <c r="F185" s="264">
        <f t="shared" si="72"/>
        <v>1282</v>
      </c>
      <c r="G185" s="264">
        <f t="shared" si="72"/>
        <v>1282</v>
      </c>
      <c r="H185" s="264">
        <f t="shared" si="72"/>
        <v>1282</v>
      </c>
      <c r="I185" s="264">
        <f t="shared" si="72"/>
        <v>1282</v>
      </c>
      <c r="J185" s="264">
        <f t="shared" si="72"/>
        <v>1282</v>
      </c>
      <c r="K185" s="264">
        <f t="shared" si="72"/>
        <v>1282</v>
      </c>
      <c r="L185" s="264">
        <f t="shared" si="72"/>
        <v>1282</v>
      </c>
      <c r="M185" s="264">
        <f t="shared" si="72"/>
        <v>1282</v>
      </c>
      <c r="N185" s="264">
        <f t="shared" si="72"/>
        <v>1282</v>
      </c>
      <c r="O185" s="292">
        <f>C185</f>
        <v>1282</v>
      </c>
      <c r="Q185" s="249"/>
    </row>
    <row r="186" spans="2:17" s="248" customFormat="1" ht="16.149999999999999" hidden="1" customHeight="1" outlineLevel="1" x14ac:dyDescent="0.3">
      <c r="B186" s="293" t="s">
        <v>44</v>
      </c>
      <c r="C186" s="431">
        <v>0</v>
      </c>
      <c r="D186" s="431">
        <v>0</v>
      </c>
      <c r="E186" s="431">
        <v>0</v>
      </c>
      <c r="F186" s="431">
        <v>0</v>
      </c>
      <c r="G186" s="431">
        <v>0</v>
      </c>
      <c r="H186" s="431"/>
      <c r="I186" s="431">
        <v>0</v>
      </c>
      <c r="J186" s="431">
        <v>0</v>
      </c>
      <c r="K186" s="431">
        <v>0</v>
      </c>
      <c r="L186" s="431"/>
      <c r="M186" s="431">
        <v>0</v>
      </c>
      <c r="N186" s="431">
        <v>0</v>
      </c>
      <c r="O186" s="294">
        <f>SUM(C186:N186)</f>
        <v>0</v>
      </c>
      <c r="Q186" s="249"/>
    </row>
    <row r="187" spans="2:17" s="248" customFormat="1" ht="16.149999999999999" hidden="1" customHeight="1" outlineLevel="1" x14ac:dyDescent="0.3">
      <c r="B187" s="280" t="s">
        <v>46</v>
      </c>
      <c r="C187" s="282">
        <f t="shared" ref="C187:N187" si="73">SUM(C185:C186)</f>
        <v>1282</v>
      </c>
      <c r="D187" s="282">
        <f t="shared" si="73"/>
        <v>1282</v>
      </c>
      <c r="E187" s="282">
        <f t="shared" si="73"/>
        <v>1282</v>
      </c>
      <c r="F187" s="282">
        <f t="shared" si="73"/>
        <v>1282</v>
      </c>
      <c r="G187" s="282">
        <f t="shared" si="73"/>
        <v>1282</v>
      </c>
      <c r="H187" s="282">
        <f t="shared" si="73"/>
        <v>1282</v>
      </c>
      <c r="I187" s="282">
        <f t="shared" si="73"/>
        <v>1282</v>
      </c>
      <c r="J187" s="282">
        <f t="shared" si="73"/>
        <v>1282</v>
      </c>
      <c r="K187" s="282">
        <f t="shared" si="73"/>
        <v>1282</v>
      </c>
      <c r="L187" s="282">
        <f t="shared" si="73"/>
        <v>1282</v>
      </c>
      <c r="M187" s="282">
        <f t="shared" si="73"/>
        <v>1282</v>
      </c>
      <c r="N187" s="282">
        <f t="shared" si="73"/>
        <v>1282</v>
      </c>
      <c r="O187" s="283">
        <f>N187</f>
        <v>1282</v>
      </c>
      <c r="Q187" s="249"/>
    </row>
    <row r="188" spans="2:17" s="248" customFormat="1" ht="16.149999999999999" hidden="1" customHeight="1" outlineLevel="1" x14ac:dyDescent="0.3">
      <c r="B188" s="280"/>
      <c r="C188" s="262"/>
      <c r="D188" s="262"/>
      <c r="E188" s="262"/>
      <c r="F188" s="262"/>
      <c r="G188" s="262"/>
      <c r="H188" s="262"/>
      <c r="I188" s="262"/>
      <c r="J188" s="262"/>
      <c r="K188" s="262"/>
      <c r="L188" s="262"/>
      <c r="M188" s="262"/>
      <c r="N188" s="262"/>
      <c r="O188" s="295"/>
      <c r="Q188" s="249"/>
    </row>
    <row r="189" spans="2:17" s="248" customFormat="1" ht="16.899999999999999" hidden="1" customHeight="1" outlineLevel="1" thickBot="1" x14ac:dyDescent="0.35">
      <c r="B189" s="288"/>
      <c r="C189" s="296"/>
      <c r="D189" s="296"/>
      <c r="E189" s="296"/>
      <c r="F189" s="296"/>
      <c r="G189" s="296"/>
      <c r="H189" s="296"/>
      <c r="I189" s="296"/>
      <c r="J189" s="296"/>
      <c r="K189" s="296"/>
      <c r="L189" s="296"/>
      <c r="M189" s="296"/>
      <c r="N189" s="296"/>
      <c r="O189" s="297"/>
      <c r="Q189" s="249"/>
    </row>
    <row r="190" spans="2:17" s="248" customFormat="1" ht="16.149999999999999" hidden="1" customHeight="1" outlineLevel="1" x14ac:dyDescent="0.3">
      <c r="C190" s="262"/>
      <c r="D190" s="262"/>
      <c r="E190" s="262"/>
      <c r="F190" s="262"/>
      <c r="G190" s="262"/>
      <c r="H190" s="262"/>
      <c r="I190" s="262"/>
      <c r="J190" s="262"/>
      <c r="K190" s="262"/>
      <c r="L190" s="262"/>
      <c r="M190" s="262"/>
      <c r="N190" s="262"/>
      <c r="O190" s="262"/>
      <c r="P190" s="262"/>
      <c r="Q190" s="249"/>
    </row>
    <row r="191" spans="2:17" s="248" customFormat="1" ht="16.149999999999999" hidden="1" customHeight="1" outlineLevel="1" x14ac:dyDescent="0.3">
      <c r="Q191" s="249"/>
    </row>
    <row r="192" spans="2:17" s="272" customFormat="1" ht="13.9" collapsed="1" x14ac:dyDescent="0.3">
      <c r="B192" s="270" t="s">
        <v>103</v>
      </c>
      <c r="C192" s="271"/>
      <c r="D192" s="271"/>
      <c r="E192" s="271"/>
      <c r="F192" s="271"/>
      <c r="G192" s="271"/>
      <c r="H192" s="271"/>
      <c r="I192" s="271"/>
      <c r="J192" s="271"/>
      <c r="K192" s="271"/>
      <c r="L192" s="271"/>
      <c r="M192" s="271"/>
      <c r="N192" s="271"/>
      <c r="O192" s="271"/>
      <c r="P192" s="271"/>
      <c r="Q192" s="271"/>
    </row>
    <row r="193" spans="2:17" s="248" customFormat="1" ht="13.9" x14ac:dyDescent="0.3">
      <c r="B193" s="252"/>
      <c r="C193" s="252"/>
      <c r="D193" s="453">
        <v>2014</v>
      </c>
      <c r="E193" s="453"/>
      <c r="F193" s="453"/>
      <c r="G193" s="453"/>
      <c r="H193" s="453"/>
      <c r="I193" s="453"/>
      <c r="J193" s="453"/>
      <c r="K193" s="453"/>
      <c r="L193" s="453"/>
      <c r="M193" s="453"/>
      <c r="N193" s="453"/>
      <c r="O193" s="453"/>
      <c r="P193" s="252"/>
      <c r="Q193" s="252"/>
    </row>
    <row r="194" spans="2:17" s="248" customFormat="1" ht="13.9" x14ac:dyDescent="0.3">
      <c r="B194" s="253"/>
      <c r="C194" s="253"/>
      <c r="D194" s="253" t="s">
        <v>1</v>
      </c>
      <c r="E194" s="253" t="s">
        <v>2</v>
      </c>
      <c r="F194" s="253" t="s">
        <v>3</v>
      </c>
      <c r="G194" s="253" t="s">
        <v>4</v>
      </c>
      <c r="H194" s="253" t="s">
        <v>5</v>
      </c>
      <c r="I194" s="253" t="s">
        <v>6</v>
      </c>
      <c r="J194" s="253" t="s">
        <v>7</v>
      </c>
      <c r="K194" s="253" t="s">
        <v>8</v>
      </c>
      <c r="L194" s="253" t="s">
        <v>9</v>
      </c>
      <c r="M194" s="253" t="s">
        <v>10</v>
      </c>
      <c r="N194" s="253" t="s">
        <v>11</v>
      </c>
      <c r="O194" s="253" t="s">
        <v>12</v>
      </c>
      <c r="P194" s="253" t="s">
        <v>30</v>
      </c>
      <c r="Q194" s="253" t="s">
        <v>32</v>
      </c>
    </row>
    <row r="195" spans="2:17" s="250" customFormat="1" ht="13.9" x14ac:dyDescent="0.3">
      <c r="B195" s="298"/>
      <c r="Q195" s="251"/>
    </row>
    <row r="196" spans="2:17" s="250" customFormat="1" ht="13.9" hidden="1" outlineLevel="1" x14ac:dyDescent="0.3">
      <c r="B196" s="299" t="s">
        <v>50</v>
      </c>
      <c r="C196" s="275"/>
      <c r="D196" s="275"/>
      <c r="E196" s="275"/>
      <c r="F196" s="275"/>
      <c r="G196" s="275"/>
      <c r="H196" s="275"/>
      <c r="I196" s="275"/>
      <c r="J196" s="275"/>
      <c r="K196" s="275"/>
      <c r="L196" s="275"/>
      <c r="M196" s="275"/>
      <c r="N196" s="275"/>
      <c r="O196" s="276"/>
      <c r="Q196" s="251"/>
    </row>
    <row r="197" spans="2:17" s="250" customFormat="1" ht="13.9" hidden="1" outlineLevel="1" x14ac:dyDescent="0.3">
      <c r="B197" s="280" t="s">
        <v>43</v>
      </c>
      <c r="C197" s="430">
        <v>1061051</v>
      </c>
      <c r="D197" s="264">
        <f t="shared" ref="D197:N197" ca="1" si="74">C200</f>
        <v>1009346.9275362319</v>
      </c>
      <c r="E197" s="264">
        <f t="shared" ca="1" si="74"/>
        <v>1024756.8699852973</v>
      </c>
      <c r="F197" s="264">
        <f t="shared" ca="1" si="74"/>
        <v>989358.85593393189</v>
      </c>
      <c r="G197" s="264">
        <f t="shared" ca="1" si="74"/>
        <v>1004202.8316148311</v>
      </c>
      <c r="H197" s="264">
        <f t="shared" ca="1" si="74"/>
        <v>998039.24059947208</v>
      </c>
      <c r="I197" s="264">
        <f t="shared" ca="1" si="74"/>
        <v>1009109.1359910059</v>
      </c>
      <c r="J197" s="264">
        <f t="shared" ca="1" si="74"/>
        <v>1030741.2632993946</v>
      </c>
      <c r="K197" s="264">
        <f t="shared" ca="1" si="74"/>
        <v>1042654.6087735796</v>
      </c>
      <c r="L197" s="264">
        <f t="shared" ca="1" si="74"/>
        <v>1064326.5180024579</v>
      </c>
      <c r="M197" s="264">
        <f t="shared" ca="1" si="74"/>
        <v>1071150.8360013536</v>
      </c>
      <c r="N197" s="264">
        <f t="shared" ca="1" si="74"/>
        <v>1090433.0812181565</v>
      </c>
      <c r="O197" s="294">
        <f>C197</f>
        <v>1061051</v>
      </c>
      <c r="Q197" s="251"/>
    </row>
    <row r="198" spans="2:17" s="250" customFormat="1" ht="13.9" hidden="1" outlineLevel="1" x14ac:dyDescent="0.3">
      <c r="B198" s="280" t="s">
        <v>0</v>
      </c>
      <c r="C198" s="259">
        <f ca="1">SOCI!D11</f>
        <v>425000</v>
      </c>
      <c r="D198" s="259">
        <f ca="1">SOCI!E11</f>
        <v>425000</v>
      </c>
      <c r="E198" s="259">
        <f ca="1">SOCI!F11</f>
        <v>425000</v>
      </c>
      <c r="F198" s="259">
        <f ca="1">SOCI!G11</f>
        <v>445000</v>
      </c>
      <c r="G198" s="259">
        <f ca="1">SOCI!H11</f>
        <v>445000</v>
      </c>
      <c r="H198" s="259">
        <f ca="1">SOCI!I11</f>
        <v>445000</v>
      </c>
      <c r="I198" s="259">
        <f ca="1">SOCI!J11</f>
        <v>475000</v>
      </c>
      <c r="J198" s="259">
        <f ca="1">SOCI!K11</f>
        <v>475000</v>
      </c>
      <c r="K198" s="259">
        <f ca="1">SOCI!L11</f>
        <v>475000</v>
      </c>
      <c r="L198" s="259">
        <f ca="1">SOCI!M11</f>
        <v>485000</v>
      </c>
      <c r="M198" s="259">
        <f ca="1">SOCI!N11</f>
        <v>485000</v>
      </c>
      <c r="N198" s="259">
        <f ca="1">SOCI!O11</f>
        <v>485000</v>
      </c>
      <c r="O198" s="294">
        <f ca="1">SUM(C198:N198)</f>
        <v>5490000</v>
      </c>
      <c r="Q198" s="251"/>
    </row>
    <row r="199" spans="2:17" s="250" customFormat="1" ht="13.9" hidden="1" outlineLevel="1" x14ac:dyDescent="0.3">
      <c r="B199" s="280" t="s">
        <v>77</v>
      </c>
      <c r="C199" s="259">
        <f>-C197*31/$C$230</f>
        <v>-476704.07246376813</v>
      </c>
      <c r="D199" s="259">
        <f ca="1">-D197*28/$C$230</f>
        <v>-409590.05755093467</v>
      </c>
      <c r="E199" s="259">
        <f ca="1">-E197*31/$C$230</f>
        <v>-460398.01405136549</v>
      </c>
      <c r="F199" s="259">
        <f ca="1">-F197*30/$C$230</f>
        <v>-430156.02431910078</v>
      </c>
      <c r="G199" s="259">
        <f ca="1">-G197*31/$C$230</f>
        <v>-451163.59101535892</v>
      </c>
      <c r="H199" s="259">
        <f ca="1">-H197*30/$C$230</f>
        <v>-433930.10460846609</v>
      </c>
      <c r="I199" s="259">
        <f ca="1">-I197*31/$C$230</f>
        <v>-453367.87269161135</v>
      </c>
      <c r="J199" s="259">
        <f ca="1">-J197*31/$C$230</f>
        <v>-463086.65452581499</v>
      </c>
      <c r="K199" s="259">
        <f ca="1">-K197*30/$C$230</f>
        <v>-453328.09077112156</v>
      </c>
      <c r="L199" s="259">
        <f ca="1">-L197*31/$C$230</f>
        <v>-478175.68200110429</v>
      </c>
      <c r="M199" s="259">
        <f ca="1">-M197*30/$C$230</f>
        <v>-465717.75478319719</v>
      </c>
      <c r="N199" s="259">
        <f ca="1">-N197*31/$C$230</f>
        <v>-489904.71764873702</v>
      </c>
      <c r="O199" s="294">
        <f ca="1">SUM(C199:N199)</f>
        <v>-5465522.6364305802</v>
      </c>
      <c r="Q199" s="251"/>
    </row>
    <row r="200" spans="2:17" s="250" customFormat="1" ht="13.9" hidden="1" outlineLevel="1" x14ac:dyDescent="0.3">
      <c r="B200" s="280" t="s">
        <v>46</v>
      </c>
      <c r="C200" s="282">
        <f t="shared" ref="C200:N200" ca="1" si="75">SUM(C197:C199)</f>
        <v>1009346.9275362319</v>
      </c>
      <c r="D200" s="282">
        <f t="shared" ca="1" si="75"/>
        <v>1024756.8699852973</v>
      </c>
      <c r="E200" s="282">
        <f t="shared" ca="1" si="75"/>
        <v>989358.85593393189</v>
      </c>
      <c r="F200" s="282">
        <f t="shared" ca="1" si="75"/>
        <v>1004202.8316148311</v>
      </c>
      <c r="G200" s="282">
        <f t="shared" ca="1" si="75"/>
        <v>998039.24059947208</v>
      </c>
      <c r="H200" s="282">
        <f t="shared" ca="1" si="75"/>
        <v>1009109.1359910059</v>
      </c>
      <c r="I200" s="282">
        <f t="shared" ca="1" si="75"/>
        <v>1030741.2632993946</v>
      </c>
      <c r="J200" s="282">
        <f t="shared" ca="1" si="75"/>
        <v>1042654.6087735796</v>
      </c>
      <c r="K200" s="282">
        <f t="shared" ca="1" si="75"/>
        <v>1064326.5180024579</v>
      </c>
      <c r="L200" s="282">
        <f t="shared" ca="1" si="75"/>
        <v>1071150.8360013536</v>
      </c>
      <c r="M200" s="282">
        <f t="shared" ca="1" si="75"/>
        <v>1090433.0812181565</v>
      </c>
      <c r="N200" s="282">
        <f t="shared" ca="1" si="75"/>
        <v>1085528.3635694194</v>
      </c>
      <c r="O200" s="283">
        <f ca="1">N200</f>
        <v>1085528.3635694194</v>
      </c>
      <c r="Q200" s="251"/>
    </row>
    <row r="201" spans="2:17" s="250" customFormat="1" ht="14.45" hidden="1" outlineLevel="1" thickBot="1" x14ac:dyDescent="0.35">
      <c r="B201" s="288"/>
      <c r="C201" s="296"/>
      <c r="D201" s="296"/>
      <c r="E201" s="296"/>
      <c r="F201" s="296"/>
      <c r="G201" s="296"/>
      <c r="H201" s="296"/>
      <c r="I201" s="296"/>
      <c r="J201" s="296"/>
      <c r="K201" s="296"/>
      <c r="L201" s="296"/>
      <c r="M201" s="296"/>
      <c r="N201" s="296"/>
      <c r="O201" s="297"/>
      <c r="Q201" s="251"/>
    </row>
    <row r="202" spans="2:17" s="250" customFormat="1" ht="14.45" hidden="1" outlineLevel="1" thickBot="1" x14ac:dyDescent="0.35">
      <c r="Q202" s="251"/>
    </row>
    <row r="203" spans="2:17" s="250" customFormat="1" ht="13.9" hidden="1" outlineLevel="1" x14ac:dyDescent="0.3">
      <c r="B203" s="299" t="s">
        <v>51</v>
      </c>
      <c r="C203" s="275"/>
      <c r="D203" s="275"/>
      <c r="E203" s="275"/>
      <c r="F203" s="275"/>
      <c r="G203" s="275"/>
      <c r="H203" s="275"/>
      <c r="I203" s="275"/>
      <c r="J203" s="275"/>
      <c r="K203" s="275"/>
      <c r="L203" s="275"/>
      <c r="M203" s="275"/>
      <c r="N203" s="275"/>
      <c r="O203" s="276"/>
      <c r="Q203" s="251"/>
    </row>
    <row r="204" spans="2:17" s="250" customFormat="1" ht="13.9" hidden="1" outlineLevel="1" x14ac:dyDescent="0.3">
      <c r="B204" s="280" t="s">
        <v>43</v>
      </c>
      <c r="C204" s="259"/>
      <c r="D204" s="259"/>
      <c r="E204" s="259"/>
      <c r="F204" s="259"/>
      <c r="G204" s="259"/>
      <c r="H204" s="259"/>
      <c r="I204" s="259"/>
      <c r="J204" s="259"/>
      <c r="K204" s="259"/>
      <c r="L204" s="259"/>
      <c r="M204" s="259"/>
      <c r="N204" s="259"/>
      <c r="O204" s="292"/>
      <c r="Q204" s="251"/>
    </row>
    <row r="205" spans="2:17" s="250" customFormat="1" ht="13.9" hidden="1" outlineLevel="1" x14ac:dyDescent="0.3">
      <c r="B205" s="300" t="s">
        <v>207</v>
      </c>
      <c r="C205" s="430">
        <v>27432</v>
      </c>
      <c r="D205" s="264">
        <f t="shared" ref="D205:N205" si="76">C223</f>
        <v>0</v>
      </c>
      <c r="E205" s="264">
        <f t="shared" si="76"/>
        <v>0</v>
      </c>
      <c r="F205" s="264">
        <f t="shared" si="76"/>
        <v>0</v>
      </c>
      <c r="G205" s="264">
        <f t="shared" si="76"/>
        <v>0</v>
      </c>
      <c r="H205" s="264">
        <f t="shared" si="76"/>
        <v>0</v>
      </c>
      <c r="I205" s="264">
        <f t="shared" si="76"/>
        <v>0</v>
      </c>
      <c r="J205" s="264">
        <f t="shared" si="76"/>
        <v>0</v>
      </c>
      <c r="K205" s="264">
        <f t="shared" si="76"/>
        <v>0</v>
      </c>
      <c r="L205" s="264">
        <f t="shared" si="76"/>
        <v>0</v>
      </c>
      <c r="M205" s="264">
        <f t="shared" si="76"/>
        <v>0</v>
      </c>
      <c r="N205" s="264">
        <f t="shared" si="76"/>
        <v>0</v>
      </c>
      <c r="O205" s="294">
        <f>C205</f>
        <v>27432</v>
      </c>
      <c r="Q205" s="251"/>
    </row>
    <row r="206" spans="2:17" s="250" customFormat="1" ht="13.9" hidden="1" outlineLevel="1" x14ac:dyDescent="0.3">
      <c r="B206" s="300" t="s">
        <v>142</v>
      </c>
      <c r="C206" s="430">
        <v>12190</v>
      </c>
      <c r="D206" s="264">
        <f t="shared" ref="D206:N206" si="77">C224</f>
        <v>12190</v>
      </c>
      <c r="E206" s="264">
        <f t="shared" si="77"/>
        <v>12190</v>
      </c>
      <c r="F206" s="264">
        <f t="shared" si="77"/>
        <v>12190</v>
      </c>
      <c r="G206" s="264">
        <f t="shared" si="77"/>
        <v>12190</v>
      </c>
      <c r="H206" s="264">
        <f t="shared" si="77"/>
        <v>12190</v>
      </c>
      <c r="I206" s="264">
        <f t="shared" si="77"/>
        <v>12190</v>
      </c>
      <c r="J206" s="264">
        <f t="shared" si="77"/>
        <v>12190</v>
      </c>
      <c r="K206" s="264">
        <f t="shared" si="77"/>
        <v>12190</v>
      </c>
      <c r="L206" s="264">
        <f t="shared" si="77"/>
        <v>12190</v>
      </c>
      <c r="M206" s="264">
        <f t="shared" si="77"/>
        <v>12190</v>
      </c>
      <c r="N206" s="264">
        <f t="shared" si="77"/>
        <v>12190</v>
      </c>
      <c r="O206" s="294">
        <f>C206</f>
        <v>12190</v>
      </c>
      <c r="Q206" s="251"/>
    </row>
    <row r="207" spans="2:17" s="250" customFormat="1" ht="13.9" hidden="1" outlineLevel="1" x14ac:dyDescent="0.3">
      <c r="B207" s="300" t="s">
        <v>209</v>
      </c>
      <c r="C207" s="430">
        <v>1003</v>
      </c>
      <c r="D207" s="264">
        <f t="shared" ref="D207:N207" si="78">C225</f>
        <v>1003</v>
      </c>
      <c r="E207" s="264">
        <f t="shared" si="78"/>
        <v>1003</v>
      </c>
      <c r="F207" s="264">
        <f t="shared" si="78"/>
        <v>1003</v>
      </c>
      <c r="G207" s="264">
        <f t="shared" si="78"/>
        <v>1003</v>
      </c>
      <c r="H207" s="264">
        <f t="shared" si="78"/>
        <v>1003</v>
      </c>
      <c r="I207" s="264">
        <f t="shared" si="78"/>
        <v>1003</v>
      </c>
      <c r="J207" s="264">
        <f t="shared" si="78"/>
        <v>1003</v>
      </c>
      <c r="K207" s="264">
        <f t="shared" si="78"/>
        <v>1003</v>
      </c>
      <c r="L207" s="264">
        <f t="shared" si="78"/>
        <v>1003</v>
      </c>
      <c r="M207" s="264">
        <f t="shared" si="78"/>
        <v>1003</v>
      </c>
      <c r="N207" s="264">
        <f t="shared" si="78"/>
        <v>1003</v>
      </c>
      <c r="O207" s="294">
        <f>C207</f>
        <v>1003</v>
      </c>
      <c r="Q207" s="251"/>
    </row>
    <row r="208" spans="2:17" s="250" customFormat="1" ht="13.9" hidden="1" outlineLevel="1" x14ac:dyDescent="0.3">
      <c r="B208" s="300" t="s">
        <v>208</v>
      </c>
      <c r="C208" s="430">
        <v>7539</v>
      </c>
      <c r="D208" s="264">
        <f t="shared" ref="D208:N208" si="79">C226</f>
        <v>7539</v>
      </c>
      <c r="E208" s="264">
        <f t="shared" si="79"/>
        <v>7539</v>
      </c>
      <c r="F208" s="264">
        <f t="shared" si="79"/>
        <v>7539</v>
      </c>
      <c r="G208" s="264">
        <f t="shared" si="79"/>
        <v>7539</v>
      </c>
      <c r="H208" s="264">
        <f t="shared" si="79"/>
        <v>7539</v>
      </c>
      <c r="I208" s="264">
        <f t="shared" si="79"/>
        <v>7539</v>
      </c>
      <c r="J208" s="264">
        <f t="shared" si="79"/>
        <v>7539</v>
      </c>
      <c r="K208" s="264">
        <f t="shared" si="79"/>
        <v>7539</v>
      </c>
      <c r="L208" s="264">
        <f t="shared" si="79"/>
        <v>7539</v>
      </c>
      <c r="M208" s="264">
        <f t="shared" si="79"/>
        <v>7539</v>
      </c>
      <c r="N208" s="264">
        <f t="shared" si="79"/>
        <v>7539</v>
      </c>
      <c r="O208" s="294">
        <f>C208</f>
        <v>7539</v>
      </c>
      <c r="Q208" s="251"/>
    </row>
    <row r="209" spans="2:17" s="250" customFormat="1" ht="13.9" hidden="1" outlineLevel="1" x14ac:dyDescent="0.3">
      <c r="B209" s="301"/>
      <c r="C209" s="432">
        <f>SUM(C205:C208)</f>
        <v>48164</v>
      </c>
      <c r="D209" s="282">
        <f t="shared" ref="D209:N209" si="80">C227</f>
        <v>20732</v>
      </c>
      <c r="E209" s="282">
        <f t="shared" si="80"/>
        <v>20732</v>
      </c>
      <c r="F209" s="282">
        <f t="shared" si="80"/>
        <v>20732</v>
      </c>
      <c r="G209" s="282">
        <f t="shared" si="80"/>
        <v>20732</v>
      </c>
      <c r="H209" s="282">
        <f t="shared" si="80"/>
        <v>20732</v>
      </c>
      <c r="I209" s="282">
        <f t="shared" si="80"/>
        <v>20732</v>
      </c>
      <c r="J209" s="282">
        <f t="shared" si="80"/>
        <v>20732</v>
      </c>
      <c r="K209" s="282">
        <f t="shared" si="80"/>
        <v>20732</v>
      </c>
      <c r="L209" s="282">
        <f t="shared" si="80"/>
        <v>20732</v>
      </c>
      <c r="M209" s="282">
        <f t="shared" si="80"/>
        <v>20732</v>
      </c>
      <c r="N209" s="282">
        <f t="shared" si="80"/>
        <v>20732</v>
      </c>
      <c r="O209" s="302">
        <f>C209</f>
        <v>48164</v>
      </c>
      <c r="Q209" s="251"/>
    </row>
    <row r="210" spans="2:17" s="250" customFormat="1" ht="13.9" hidden="1" outlineLevel="1" x14ac:dyDescent="0.3">
      <c r="B210" s="280" t="s">
        <v>80</v>
      </c>
      <c r="C210" s="259"/>
      <c r="D210" s="259"/>
      <c r="E210" s="259"/>
      <c r="F210" s="259"/>
      <c r="G210" s="259"/>
      <c r="H210" s="259"/>
      <c r="I210" s="259"/>
      <c r="J210" s="259"/>
      <c r="K210" s="259"/>
      <c r="L210" s="259"/>
      <c r="M210" s="259"/>
      <c r="N210" s="259"/>
      <c r="O210" s="294"/>
      <c r="Q210" s="251"/>
    </row>
    <row r="211" spans="2:17" s="250" customFormat="1" ht="13.9" hidden="1" outlineLevel="1" x14ac:dyDescent="0.3">
      <c r="B211" s="300" t="s">
        <v>207</v>
      </c>
      <c r="C211" s="433"/>
      <c r="D211" s="433"/>
      <c r="E211" s="433"/>
      <c r="F211" s="433"/>
      <c r="G211" s="433"/>
      <c r="H211" s="433"/>
      <c r="I211" s="433"/>
      <c r="J211" s="433"/>
      <c r="K211" s="433"/>
      <c r="L211" s="433"/>
      <c r="M211" s="433"/>
      <c r="N211" s="433"/>
      <c r="O211" s="294">
        <f>SUM(C211:N211)</f>
        <v>0</v>
      </c>
      <c r="Q211" s="251"/>
    </row>
    <row r="212" spans="2:17" s="250" customFormat="1" ht="13.9" hidden="1" outlineLevel="1" x14ac:dyDescent="0.3">
      <c r="B212" s="300" t="s">
        <v>142</v>
      </c>
      <c r="C212" s="433"/>
      <c r="D212" s="433"/>
      <c r="E212" s="433"/>
      <c r="F212" s="433"/>
      <c r="G212" s="433"/>
      <c r="H212" s="433"/>
      <c r="I212" s="433"/>
      <c r="J212" s="433"/>
      <c r="K212" s="433"/>
      <c r="L212" s="433"/>
      <c r="M212" s="433"/>
      <c r="N212" s="433"/>
      <c r="O212" s="294">
        <f>SUM(C212:N212)</f>
        <v>0</v>
      </c>
      <c r="Q212" s="251"/>
    </row>
    <row r="213" spans="2:17" s="250" customFormat="1" ht="13.9" hidden="1" outlineLevel="1" x14ac:dyDescent="0.3">
      <c r="B213" s="300" t="s">
        <v>209</v>
      </c>
      <c r="C213" s="433"/>
      <c r="D213" s="433"/>
      <c r="E213" s="433"/>
      <c r="F213" s="433"/>
      <c r="G213" s="433"/>
      <c r="H213" s="433"/>
      <c r="I213" s="433"/>
      <c r="J213" s="433"/>
      <c r="K213" s="433"/>
      <c r="L213" s="433"/>
      <c r="M213" s="433"/>
      <c r="N213" s="433"/>
      <c r="O213" s="294">
        <f>SUM(C213:N213)</f>
        <v>0</v>
      </c>
      <c r="Q213" s="251"/>
    </row>
    <row r="214" spans="2:17" s="250" customFormat="1" ht="13.9" hidden="1" outlineLevel="1" x14ac:dyDescent="0.3">
      <c r="B214" s="300" t="s">
        <v>208</v>
      </c>
      <c r="C214" s="433"/>
      <c r="D214" s="433"/>
      <c r="E214" s="433"/>
      <c r="F214" s="433"/>
      <c r="G214" s="433"/>
      <c r="H214" s="433"/>
      <c r="I214" s="433"/>
      <c r="J214" s="433"/>
      <c r="K214" s="433"/>
      <c r="L214" s="433"/>
      <c r="M214" s="433"/>
      <c r="N214" s="433"/>
      <c r="O214" s="294"/>
      <c r="Q214" s="251"/>
    </row>
    <row r="215" spans="2:17" s="250" customFormat="1" ht="13.9" hidden="1" outlineLevel="1" x14ac:dyDescent="0.3">
      <c r="B215" s="280"/>
      <c r="C215" s="259"/>
      <c r="D215" s="259"/>
      <c r="E215" s="259"/>
      <c r="F215" s="259"/>
      <c r="G215" s="259"/>
      <c r="H215" s="259"/>
      <c r="I215" s="259"/>
      <c r="J215" s="259"/>
      <c r="K215" s="259"/>
      <c r="L215" s="259"/>
      <c r="M215" s="259"/>
      <c r="N215" s="259"/>
      <c r="O215" s="294"/>
      <c r="Q215" s="251"/>
    </row>
    <row r="216" spans="2:17" s="250" customFormat="1" ht="13.9" hidden="1" outlineLevel="1" x14ac:dyDescent="0.3">
      <c r="B216" s="280" t="s">
        <v>141</v>
      </c>
      <c r="C216" s="259"/>
      <c r="D216" s="259"/>
      <c r="E216" s="259"/>
      <c r="F216" s="259"/>
      <c r="G216" s="259"/>
      <c r="H216" s="259"/>
      <c r="I216" s="259"/>
      <c r="J216" s="259"/>
      <c r="K216" s="259"/>
      <c r="L216" s="259"/>
      <c r="M216" s="259"/>
      <c r="N216" s="259"/>
      <c r="O216" s="294"/>
      <c r="Q216" s="251"/>
    </row>
    <row r="217" spans="2:17" s="250" customFormat="1" ht="13.9" hidden="1" outlineLevel="1" x14ac:dyDescent="0.3">
      <c r="B217" s="300" t="s">
        <v>207</v>
      </c>
      <c r="C217" s="259">
        <f t="shared" ref="C217:N217" si="81">-C205*30/$C$231</f>
        <v>-27432</v>
      </c>
      <c r="D217" s="259">
        <f t="shared" si="81"/>
        <v>0</v>
      </c>
      <c r="E217" s="259">
        <f t="shared" si="81"/>
        <v>0</v>
      </c>
      <c r="F217" s="259">
        <f t="shared" si="81"/>
        <v>0</v>
      </c>
      <c r="G217" s="259">
        <f t="shared" si="81"/>
        <v>0</v>
      </c>
      <c r="H217" s="259">
        <f t="shared" si="81"/>
        <v>0</v>
      </c>
      <c r="I217" s="259">
        <f t="shared" si="81"/>
        <v>0</v>
      </c>
      <c r="J217" s="259">
        <f t="shared" si="81"/>
        <v>0</v>
      </c>
      <c r="K217" s="259">
        <f t="shared" si="81"/>
        <v>0</v>
      </c>
      <c r="L217" s="259">
        <f t="shared" si="81"/>
        <v>0</v>
      </c>
      <c r="M217" s="259">
        <f t="shared" si="81"/>
        <v>0</v>
      </c>
      <c r="N217" s="259">
        <f t="shared" si="81"/>
        <v>0</v>
      </c>
      <c r="O217" s="294">
        <f>SUM(C217:N217)</f>
        <v>-27432</v>
      </c>
      <c r="Q217" s="251"/>
    </row>
    <row r="218" spans="2:17" s="250" customFormat="1" ht="13.9" hidden="1" outlineLevel="1" x14ac:dyDescent="0.3">
      <c r="B218" s="300" t="s">
        <v>142</v>
      </c>
      <c r="C218" s="259"/>
      <c r="D218" s="259"/>
      <c r="E218" s="259"/>
      <c r="F218" s="259"/>
      <c r="G218" s="259"/>
      <c r="H218" s="259"/>
      <c r="I218" s="259"/>
      <c r="J218" s="259"/>
      <c r="K218" s="259"/>
      <c r="L218" s="259"/>
      <c r="M218" s="259"/>
      <c r="N218" s="259"/>
      <c r="O218" s="294">
        <f>SUM(C218:N218)</f>
        <v>0</v>
      </c>
      <c r="Q218" s="251"/>
    </row>
    <row r="219" spans="2:17" s="250" customFormat="1" ht="13.9" hidden="1" outlineLevel="1" x14ac:dyDescent="0.3">
      <c r="B219" s="300" t="s">
        <v>209</v>
      </c>
      <c r="C219" s="259"/>
      <c r="D219" s="259"/>
      <c r="E219" s="259"/>
      <c r="F219" s="259"/>
      <c r="G219" s="259"/>
      <c r="H219" s="259"/>
      <c r="I219" s="259"/>
      <c r="J219" s="259"/>
      <c r="K219" s="259"/>
      <c r="L219" s="259"/>
      <c r="M219" s="259"/>
      <c r="N219" s="259"/>
      <c r="O219" s="294">
        <f>SUM(C219:N219)</f>
        <v>0</v>
      </c>
      <c r="Q219" s="251"/>
    </row>
    <row r="220" spans="2:17" s="250" customFormat="1" ht="13.9" hidden="1" outlineLevel="1" x14ac:dyDescent="0.3">
      <c r="B220" s="300" t="s">
        <v>208</v>
      </c>
      <c r="C220" s="259"/>
      <c r="D220" s="259"/>
      <c r="E220" s="259"/>
      <c r="F220" s="259"/>
      <c r="G220" s="259"/>
      <c r="H220" s="259"/>
      <c r="I220" s="259"/>
      <c r="J220" s="259"/>
      <c r="K220" s="259"/>
      <c r="L220" s="259"/>
      <c r="M220" s="259"/>
      <c r="N220" s="259"/>
      <c r="O220" s="294">
        <f>SUM(C220:N220)</f>
        <v>0</v>
      </c>
      <c r="Q220" s="251"/>
    </row>
    <row r="221" spans="2:17" s="250" customFormat="1" ht="13.9" hidden="1" outlineLevel="1" x14ac:dyDescent="0.3">
      <c r="B221" s="280"/>
      <c r="C221" s="259"/>
      <c r="D221" s="259"/>
      <c r="E221" s="259"/>
      <c r="F221" s="259"/>
      <c r="G221" s="259"/>
      <c r="H221" s="259"/>
      <c r="I221" s="259"/>
      <c r="J221" s="259"/>
      <c r="K221" s="259"/>
      <c r="L221" s="259"/>
      <c r="M221" s="259"/>
      <c r="N221" s="259"/>
      <c r="O221" s="294"/>
      <c r="Q221" s="251"/>
    </row>
    <row r="222" spans="2:17" s="250" customFormat="1" ht="13.9" hidden="1" outlineLevel="1" x14ac:dyDescent="0.3">
      <c r="B222" s="280" t="s">
        <v>46</v>
      </c>
      <c r="C222" s="259"/>
      <c r="D222" s="259"/>
      <c r="E222" s="259"/>
      <c r="F222" s="259"/>
      <c r="G222" s="259"/>
      <c r="H222" s="259"/>
      <c r="I222" s="259"/>
      <c r="J222" s="259"/>
      <c r="K222" s="259"/>
      <c r="L222" s="259"/>
      <c r="M222" s="259"/>
      <c r="N222" s="259"/>
      <c r="O222" s="278"/>
      <c r="Q222" s="251"/>
    </row>
    <row r="223" spans="2:17" s="250" customFormat="1" ht="13.9" hidden="1" outlineLevel="1" x14ac:dyDescent="0.3">
      <c r="B223" s="300" t="s">
        <v>207</v>
      </c>
      <c r="C223" s="264">
        <f t="shared" ref="C223:N223" si="82">C205+C211+C217</f>
        <v>0</v>
      </c>
      <c r="D223" s="264">
        <f t="shared" si="82"/>
        <v>0</v>
      </c>
      <c r="E223" s="264">
        <f t="shared" si="82"/>
        <v>0</v>
      </c>
      <c r="F223" s="264">
        <f t="shared" si="82"/>
        <v>0</v>
      </c>
      <c r="G223" s="264">
        <f t="shared" si="82"/>
        <v>0</v>
      </c>
      <c r="H223" s="264">
        <f t="shared" si="82"/>
        <v>0</v>
      </c>
      <c r="I223" s="264">
        <f t="shared" si="82"/>
        <v>0</v>
      </c>
      <c r="J223" s="264">
        <f t="shared" si="82"/>
        <v>0</v>
      </c>
      <c r="K223" s="264">
        <f t="shared" si="82"/>
        <v>0</v>
      </c>
      <c r="L223" s="264">
        <f t="shared" si="82"/>
        <v>0</v>
      </c>
      <c r="M223" s="264">
        <f t="shared" si="82"/>
        <v>0</v>
      </c>
      <c r="N223" s="264">
        <f t="shared" si="82"/>
        <v>0</v>
      </c>
      <c r="O223" s="278">
        <f>N223</f>
        <v>0</v>
      </c>
      <c r="Q223" s="251"/>
    </row>
    <row r="224" spans="2:17" s="250" customFormat="1" ht="13.9" hidden="1" outlineLevel="1" x14ac:dyDescent="0.3">
      <c r="B224" s="300" t="s">
        <v>142</v>
      </c>
      <c r="C224" s="264">
        <f t="shared" ref="C224:N224" si="83">C206+C212+C218</f>
        <v>12190</v>
      </c>
      <c r="D224" s="264">
        <f t="shared" si="83"/>
        <v>12190</v>
      </c>
      <c r="E224" s="264">
        <f t="shared" si="83"/>
        <v>12190</v>
      </c>
      <c r="F224" s="264">
        <f t="shared" si="83"/>
        <v>12190</v>
      </c>
      <c r="G224" s="264">
        <f t="shared" si="83"/>
        <v>12190</v>
      </c>
      <c r="H224" s="264">
        <f t="shared" si="83"/>
        <v>12190</v>
      </c>
      <c r="I224" s="264">
        <f t="shared" si="83"/>
        <v>12190</v>
      </c>
      <c r="J224" s="264">
        <f t="shared" si="83"/>
        <v>12190</v>
      </c>
      <c r="K224" s="264">
        <f t="shared" si="83"/>
        <v>12190</v>
      </c>
      <c r="L224" s="264">
        <f t="shared" si="83"/>
        <v>12190</v>
      </c>
      <c r="M224" s="264">
        <f t="shared" si="83"/>
        <v>12190</v>
      </c>
      <c r="N224" s="264">
        <f t="shared" si="83"/>
        <v>12190</v>
      </c>
      <c r="O224" s="278">
        <f>N224</f>
        <v>12190</v>
      </c>
      <c r="Q224" s="251"/>
    </row>
    <row r="225" spans="2:17" s="250" customFormat="1" ht="13.9" hidden="1" outlineLevel="1" x14ac:dyDescent="0.3">
      <c r="B225" s="300" t="s">
        <v>209</v>
      </c>
      <c r="C225" s="264">
        <f t="shared" ref="C225:N225" si="84">C207+C213+C219</f>
        <v>1003</v>
      </c>
      <c r="D225" s="264">
        <f t="shared" si="84"/>
        <v>1003</v>
      </c>
      <c r="E225" s="264">
        <f t="shared" si="84"/>
        <v>1003</v>
      </c>
      <c r="F225" s="264">
        <f t="shared" si="84"/>
        <v>1003</v>
      </c>
      <c r="G225" s="264">
        <f t="shared" si="84"/>
        <v>1003</v>
      </c>
      <c r="H225" s="264">
        <f t="shared" si="84"/>
        <v>1003</v>
      </c>
      <c r="I225" s="264">
        <f t="shared" si="84"/>
        <v>1003</v>
      </c>
      <c r="J225" s="264">
        <f t="shared" si="84"/>
        <v>1003</v>
      </c>
      <c r="K225" s="264">
        <f t="shared" si="84"/>
        <v>1003</v>
      </c>
      <c r="L225" s="264">
        <f t="shared" si="84"/>
        <v>1003</v>
      </c>
      <c r="M225" s="264">
        <f t="shared" si="84"/>
        <v>1003</v>
      </c>
      <c r="N225" s="264">
        <f t="shared" si="84"/>
        <v>1003</v>
      </c>
      <c r="O225" s="278">
        <f>N225</f>
        <v>1003</v>
      </c>
      <c r="Q225" s="251"/>
    </row>
    <row r="226" spans="2:17" s="250" customFormat="1" ht="13.9" hidden="1" outlineLevel="1" x14ac:dyDescent="0.3">
      <c r="B226" s="300" t="s">
        <v>208</v>
      </c>
      <c r="C226" s="264">
        <f t="shared" ref="C226:N226" si="85">C208+C214+C220</f>
        <v>7539</v>
      </c>
      <c r="D226" s="264">
        <f t="shared" si="85"/>
        <v>7539</v>
      </c>
      <c r="E226" s="264">
        <f t="shared" si="85"/>
        <v>7539</v>
      </c>
      <c r="F226" s="264">
        <f t="shared" si="85"/>
        <v>7539</v>
      </c>
      <c r="G226" s="264">
        <f t="shared" si="85"/>
        <v>7539</v>
      </c>
      <c r="H226" s="264">
        <f t="shared" si="85"/>
        <v>7539</v>
      </c>
      <c r="I226" s="264">
        <f t="shared" si="85"/>
        <v>7539</v>
      </c>
      <c r="J226" s="264">
        <f t="shared" si="85"/>
        <v>7539</v>
      </c>
      <c r="K226" s="264">
        <f t="shared" si="85"/>
        <v>7539</v>
      </c>
      <c r="L226" s="264">
        <f t="shared" si="85"/>
        <v>7539</v>
      </c>
      <c r="M226" s="264">
        <f t="shared" si="85"/>
        <v>7539</v>
      </c>
      <c r="N226" s="264">
        <f t="shared" si="85"/>
        <v>7539</v>
      </c>
      <c r="O226" s="278">
        <f>N226</f>
        <v>7539</v>
      </c>
      <c r="Q226" s="251"/>
    </row>
    <row r="227" spans="2:17" s="250" customFormat="1" ht="13.9" hidden="1" outlineLevel="1" x14ac:dyDescent="0.3">
      <c r="B227" s="280"/>
      <c r="C227" s="282">
        <f t="shared" ref="C227:N227" si="86">SUM(C223:C226)</f>
        <v>20732</v>
      </c>
      <c r="D227" s="282">
        <f t="shared" si="86"/>
        <v>20732</v>
      </c>
      <c r="E227" s="282">
        <f t="shared" si="86"/>
        <v>20732</v>
      </c>
      <c r="F227" s="282">
        <f t="shared" si="86"/>
        <v>20732</v>
      </c>
      <c r="G227" s="282">
        <f t="shared" si="86"/>
        <v>20732</v>
      </c>
      <c r="H227" s="282">
        <f t="shared" si="86"/>
        <v>20732</v>
      </c>
      <c r="I227" s="282">
        <f t="shared" si="86"/>
        <v>20732</v>
      </c>
      <c r="J227" s="282">
        <f t="shared" si="86"/>
        <v>20732</v>
      </c>
      <c r="K227" s="282">
        <f t="shared" si="86"/>
        <v>20732</v>
      </c>
      <c r="L227" s="282">
        <f t="shared" si="86"/>
        <v>20732</v>
      </c>
      <c r="M227" s="282">
        <f t="shared" si="86"/>
        <v>20732</v>
      </c>
      <c r="N227" s="282">
        <f t="shared" si="86"/>
        <v>20732</v>
      </c>
      <c r="O227" s="283">
        <f>N227</f>
        <v>20732</v>
      </c>
      <c r="Q227" s="251"/>
    </row>
    <row r="228" spans="2:17" s="250" customFormat="1" ht="14.45" hidden="1" outlineLevel="1" thickBot="1" x14ac:dyDescent="0.35">
      <c r="B228" s="288"/>
      <c r="C228" s="296"/>
      <c r="D228" s="296"/>
      <c r="E228" s="296"/>
      <c r="F228" s="296"/>
      <c r="G228" s="296"/>
      <c r="H228" s="296"/>
      <c r="I228" s="296"/>
      <c r="J228" s="296"/>
      <c r="K228" s="296"/>
      <c r="L228" s="296"/>
      <c r="M228" s="296"/>
      <c r="N228" s="296"/>
      <c r="O228" s="297"/>
      <c r="Q228" s="251"/>
    </row>
    <row r="229" spans="2:17" s="250" customFormat="1" ht="13.9" hidden="1" outlineLevel="1" x14ac:dyDescent="0.3">
      <c r="B229" s="262"/>
      <c r="C229" s="262"/>
      <c r="D229" s="262"/>
      <c r="E229" s="262">
        <v>2013</v>
      </c>
      <c r="F229" s="262">
        <v>2012</v>
      </c>
      <c r="G229" s="262"/>
      <c r="H229" s="262"/>
      <c r="I229" s="303" t="s">
        <v>206</v>
      </c>
      <c r="J229" s="262"/>
      <c r="K229" s="262"/>
      <c r="L229" s="262"/>
      <c r="M229" s="262"/>
      <c r="N229" s="262"/>
      <c r="O229" s="262"/>
      <c r="Q229" s="251"/>
    </row>
    <row r="230" spans="2:17" s="248" customFormat="1" ht="13.9" hidden="1" outlineLevel="1" x14ac:dyDescent="0.3">
      <c r="B230" s="254" t="s">
        <v>52</v>
      </c>
      <c r="C230" s="304">
        <v>69</v>
      </c>
      <c r="E230" s="255">
        <v>1061051</v>
      </c>
      <c r="F230" s="255">
        <v>598342</v>
      </c>
      <c r="G230" s="258" t="s">
        <v>205</v>
      </c>
      <c r="H230" s="255">
        <f>(E230+F230)/2</f>
        <v>829696.5</v>
      </c>
      <c r="I230" s="255">
        <v>4402476</v>
      </c>
      <c r="J230" s="305">
        <f>I230/H230</f>
        <v>5.3061282047109994</v>
      </c>
      <c r="K230" s="306">
        <f>365/J230</f>
        <v>68.788386921359717</v>
      </c>
      <c r="Q230" s="307"/>
    </row>
    <row r="231" spans="2:17" s="248" customFormat="1" ht="13.9" hidden="1" outlineLevel="1" x14ac:dyDescent="0.3">
      <c r="B231" s="254" t="s">
        <v>119</v>
      </c>
      <c r="C231" s="304">
        <v>30</v>
      </c>
      <c r="G231" s="258"/>
      <c r="H231" s="255"/>
      <c r="Q231" s="249"/>
    </row>
    <row r="232" spans="2:17" s="248" customFormat="1" ht="13.9" hidden="1" outlineLevel="1" x14ac:dyDescent="0.3">
      <c r="Q232" s="249"/>
    </row>
    <row r="233" spans="2:17" s="248" customFormat="1" ht="13.9" hidden="1" outlineLevel="1" x14ac:dyDescent="0.3">
      <c r="Q233" s="249"/>
    </row>
    <row r="234" spans="2:17" s="248" customFormat="1" ht="13.9" hidden="1" outlineLevel="1" x14ac:dyDescent="0.3">
      <c r="C234" s="262"/>
      <c r="D234" s="262"/>
      <c r="E234" s="262"/>
      <c r="F234" s="262"/>
      <c r="G234" s="262"/>
      <c r="H234" s="262"/>
      <c r="I234" s="262"/>
      <c r="J234" s="262"/>
      <c r="K234" s="262"/>
      <c r="L234" s="262"/>
      <c r="M234" s="262"/>
      <c r="N234" s="262"/>
      <c r="O234" s="262"/>
      <c r="P234" s="308"/>
      <c r="Q234" s="249"/>
    </row>
    <row r="235" spans="2:17" s="248" customFormat="1" ht="13.9" hidden="1" outlineLevel="1" x14ac:dyDescent="0.3">
      <c r="Q235" s="249"/>
    </row>
    <row r="236" spans="2:17" s="272" customFormat="1" ht="13.9" collapsed="1" x14ac:dyDescent="0.3">
      <c r="B236" s="270" t="s">
        <v>72</v>
      </c>
      <c r="C236" s="271"/>
      <c r="D236" s="271"/>
      <c r="E236" s="271"/>
      <c r="F236" s="271"/>
      <c r="G236" s="271"/>
      <c r="H236" s="271"/>
      <c r="I236" s="271"/>
      <c r="J236" s="271"/>
      <c r="K236" s="271"/>
      <c r="L236" s="271"/>
      <c r="M236" s="271"/>
      <c r="N236" s="271"/>
      <c r="O236" s="271"/>
      <c r="P236" s="271"/>
      <c r="Q236" s="271"/>
    </row>
    <row r="237" spans="2:17" s="248" customFormat="1" ht="13.9" x14ac:dyDescent="0.3">
      <c r="B237" s="252"/>
      <c r="C237" s="252"/>
      <c r="D237" s="453">
        <v>2014</v>
      </c>
      <c r="E237" s="453"/>
      <c r="F237" s="453"/>
      <c r="G237" s="453"/>
      <c r="H237" s="453"/>
      <c r="I237" s="453"/>
      <c r="J237" s="453"/>
      <c r="K237" s="453"/>
      <c r="L237" s="453"/>
      <c r="M237" s="453"/>
      <c r="N237" s="453"/>
      <c r="O237" s="453"/>
      <c r="P237" s="252"/>
      <c r="Q237" s="252"/>
    </row>
    <row r="238" spans="2:17" s="248" customFormat="1" ht="13.9" x14ac:dyDescent="0.3">
      <c r="B238" s="253"/>
      <c r="C238" s="253"/>
      <c r="D238" s="253" t="s">
        <v>1</v>
      </c>
      <c r="E238" s="253" t="s">
        <v>2</v>
      </c>
      <c r="F238" s="253" t="s">
        <v>3</v>
      </c>
      <c r="G238" s="253" t="s">
        <v>4</v>
      </c>
      <c r="H238" s="253" t="s">
        <v>5</v>
      </c>
      <c r="I238" s="253" t="s">
        <v>6</v>
      </c>
      <c r="J238" s="253" t="s">
        <v>7</v>
      </c>
      <c r="K238" s="253" t="s">
        <v>8</v>
      </c>
      <c r="L238" s="253" t="s">
        <v>9</v>
      </c>
      <c r="M238" s="253" t="s">
        <v>10</v>
      </c>
      <c r="N238" s="253" t="s">
        <v>11</v>
      </c>
      <c r="O238" s="253" t="s">
        <v>12</v>
      </c>
      <c r="P238" s="253" t="s">
        <v>30</v>
      </c>
      <c r="Q238" s="253" t="s">
        <v>32</v>
      </c>
    </row>
    <row r="239" spans="2:17" s="248" customFormat="1" ht="13.9" x14ac:dyDescent="0.3">
      <c r="Q239" s="249"/>
    </row>
    <row r="240" spans="2:17" s="248" customFormat="1" ht="13.9" hidden="1" outlineLevel="1" x14ac:dyDescent="0.3">
      <c r="B240" s="299" t="s">
        <v>73</v>
      </c>
      <c r="C240" s="275"/>
      <c r="D240" s="275"/>
      <c r="E240" s="275"/>
      <c r="F240" s="275"/>
      <c r="G240" s="275"/>
      <c r="H240" s="275"/>
      <c r="I240" s="275"/>
      <c r="J240" s="275"/>
      <c r="K240" s="275"/>
      <c r="L240" s="275"/>
      <c r="M240" s="275"/>
      <c r="N240" s="275"/>
      <c r="O240" s="276"/>
      <c r="Q240" s="249"/>
    </row>
    <row r="241" spans="2:17" s="248" customFormat="1" ht="13.9" hidden="1" outlineLevel="1" x14ac:dyDescent="0.3">
      <c r="B241" s="309" t="s">
        <v>43</v>
      </c>
      <c r="C241" s="262"/>
      <c r="D241" s="262"/>
      <c r="E241" s="262"/>
      <c r="F241" s="262"/>
      <c r="G241" s="262"/>
      <c r="H241" s="262"/>
      <c r="I241" s="262"/>
      <c r="J241" s="262"/>
      <c r="K241" s="262"/>
      <c r="L241" s="262"/>
      <c r="M241" s="262"/>
      <c r="N241" s="262"/>
      <c r="O241" s="295"/>
      <c r="Q241" s="249"/>
    </row>
    <row r="242" spans="2:17" s="248" customFormat="1" ht="13.9" hidden="1" outlineLevel="1" x14ac:dyDescent="0.3">
      <c r="B242" s="310" t="s">
        <v>143</v>
      </c>
      <c r="C242" s="430">
        <v>1156524</v>
      </c>
      <c r="D242" s="259">
        <f t="shared" ref="D242:N242" ca="1" si="87">C253</f>
        <v>1210267.0138433874</v>
      </c>
      <c r="E242" s="259">
        <f t="shared" ca="1" si="87"/>
        <v>1246758.3206569734</v>
      </c>
      <c r="F242" s="259">
        <f t="shared" ca="1" si="87"/>
        <v>1327859.7028450645</v>
      </c>
      <c r="G242" s="259">
        <f t="shared" ca="1" si="87"/>
        <v>1383798.8895527427</v>
      </c>
      <c r="H242" s="259">
        <f t="shared" ca="1" si="87"/>
        <v>1457135.4213863087</v>
      </c>
      <c r="I242" s="259">
        <f t="shared" ca="1" si="87"/>
        <v>1515731.2828129821</v>
      </c>
      <c r="J242" s="259">
        <f t="shared" ca="1" si="87"/>
        <v>1591377.0963228005</v>
      </c>
      <c r="K242" s="259">
        <f t="shared" ca="1" si="87"/>
        <v>1676374.6466001559</v>
      </c>
      <c r="L242" s="259">
        <f t="shared" ca="1" si="87"/>
        <v>1752876.9472561514</v>
      </c>
      <c r="M242" s="259">
        <f t="shared" ca="1" si="87"/>
        <v>1851710.5700754628</v>
      </c>
      <c r="N242" s="259">
        <f t="shared" ca="1" si="87"/>
        <v>1940144.0816768669</v>
      </c>
      <c r="O242" s="294">
        <f>C242</f>
        <v>1156524</v>
      </c>
      <c r="Q242" s="249"/>
    </row>
    <row r="243" spans="2:17" s="248" customFormat="1" ht="13.9" hidden="1" outlineLevel="1" x14ac:dyDescent="0.3">
      <c r="B243" s="311" t="s">
        <v>210</v>
      </c>
      <c r="C243" s="430">
        <v>100879</v>
      </c>
      <c r="D243" s="259">
        <f t="shared" ref="D243:N243" si="88">C254</f>
        <v>100879</v>
      </c>
      <c r="E243" s="259">
        <f t="shared" si="88"/>
        <v>100879</v>
      </c>
      <c r="F243" s="259">
        <f t="shared" si="88"/>
        <v>100879</v>
      </c>
      <c r="G243" s="259">
        <f t="shared" si="88"/>
        <v>100879</v>
      </c>
      <c r="H243" s="259">
        <f t="shared" si="88"/>
        <v>100879</v>
      </c>
      <c r="I243" s="259">
        <f t="shared" si="88"/>
        <v>100879</v>
      </c>
      <c r="J243" s="259">
        <f t="shared" si="88"/>
        <v>100879</v>
      </c>
      <c r="K243" s="259">
        <f t="shared" si="88"/>
        <v>100879</v>
      </c>
      <c r="L243" s="259">
        <f t="shared" si="88"/>
        <v>100879</v>
      </c>
      <c r="M243" s="259">
        <f t="shared" si="88"/>
        <v>100879</v>
      </c>
      <c r="N243" s="259">
        <f t="shared" si="88"/>
        <v>100879</v>
      </c>
      <c r="O243" s="294">
        <f>C243</f>
        <v>100879</v>
      </c>
      <c r="Q243" s="249"/>
    </row>
    <row r="244" spans="2:17" s="248" customFormat="1" ht="13.9" hidden="1" outlineLevel="1" x14ac:dyDescent="0.3">
      <c r="B244" s="310" t="s">
        <v>144</v>
      </c>
      <c r="C244" s="430">
        <v>838</v>
      </c>
      <c r="D244" s="259">
        <f t="shared" ref="D244:N244" si="89">C255</f>
        <v>838</v>
      </c>
      <c r="E244" s="259">
        <f t="shared" si="89"/>
        <v>838</v>
      </c>
      <c r="F244" s="259">
        <f t="shared" si="89"/>
        <v>838</v>
      </c>
      <c r="G244" s="259">
        <f t="shared" si="89"/>
        <v>838</v>
      </c>
      <c r="H244" s="259">
        <f t="shared" si="89"/>
        <v>838</v>
      </c>
      <c r="I244" s="259">
        <f t="shared" si="89"/>
        <v>838</v>
      </c>
      <c r="J244" s="259">
        <f t="shared" si="89"/>
        <v>838</v>
      </c>
      <c r="K244" s="259">
        <f t="shared" si="89"/>
        <v>838</v>
      </c>
      <c r="L244" s="259">
        <f t="shared" si="89"/>
        <v>838</v>
      </c>
      <c r="M244" s="259">
        <f t="shared" si="89"/>
        <v>838</v>
      </c>
      <c r="N244" s="259">
        <f t="shared" si="89"/>
        <v>838</v>
      </c>
      <c r="O244" s="294">
        <f>C244</f>
        <v>838</v>
      </c>
      <c r="Q244" s="249"/>
    </row>
    <row r="245" spans="2:17" s="254" customFormat="1" ht="13.9" hidden="1" outlineLevel="1" x14ac:dyDescent="0.3">
      <c r="B245" s="312"/>
      <c r="C245" s="313">
        <f t="shared" ref="C245:N245" si="90">SUM(C242:C244)</f>
        <v>1258241</v>
      </c>
      <c r="D245" s="313">
        <f t="shared" ca="1" si="90"/>
        <v>1311984.0138433874</v>
      </c>
      <c r="E245" s="313">
        <f t="shared" ca="1" si="90"/>
        <v>1348475.3206569734</v>
      </c>
      <c r="F245" s="313">
        <f t="shared" ca="1" si="90"/>
        <v>1429576.7028450645</v>
      </c>
      <c r="G245" s="313">
        <f t="shared" ca="1" si="90"/>
        <v>1485515.8895527427</v>
      </c>
      <c r="H245" s="313">
        <f t="shared" ca="1" si="90"/>
        <v>1558852.4213863087</v>
      </c>
      <c r="I245" s="313">
        <f t="shared" ca="1" si="90"/>
        <v>1617448.2828129821</v>
      </c>
      <c r="J245" s="313">
        <f t="shared" ca="1" si="90"/>
        <v>1693094.0963228005</v>
      </c>
      <c r="K245" s="313">
        <f t="shared" ca="1" si="90"/>
        <v>1778091.6466001559</v>
      </c>
      <c r="L245" s="313">
        <f t="shared" ca="1" si="90"/>
        <v>1854593.9472561514</v>
      </c>
      <c r="M245" s="313">
        <f t="shared" ca="1" si="90"/>
        <v>1953427.5700754628</v>
      </c>
      <c r="N245" s="313">
        <f t="shared" ca="1" si="90"/>
        <v>2041861.0816768669</v>
      </c>
      <c r="O245" s="314">
        <f>C245</f>
        <v>1258241</v>
      </c>
      <c r="Q245" s="257"/>
    </row>
    <row r="246" spans="2:17" s="248" customFormat="1" ht="13.9" hidden="1" outlineLevel="1" x14ac:dyDescent="0.3">
      <c r="B246" s="280"/>
      <c r="C246" s="259"/>
      <c r="D246" s="259"/>
      <c r="E246" s="259"/>
      <c r="F246" s="259"/>
      <c r="G246" s="259"/>
      <c r="H246" s="259"/>
      <c r="I246" s="259"/>
      <c r="J246" s="259"/>
      <c r="K246" s="259"/>
      <c r="L246" s="259"/>
      <c r="M246" s="259"/>
      <c r="N246" s="259"/>
      <c r="O246" s="295"/>
      <c r="Q246" s="249"/>
    </row>
    <row r="247" spans="2:17" s="248" customFormat="1" ht="13.9" hidden="1" outlineLevel="1" x14ac:dyDescent="0.3">
      <c r="B247" s="309" t="s">
        <v>78</v>
      </c>
      <c r="C247" s="259"/>
      <c r="D247" s="259"/>
      <c r="E247" s="259"/>
      <c r="F247" s="259"/>
      <c r="G247" s="259"/>
      <c r="H247" s="259"/>
      <c r="I247" s="259"/>
      <c r="J247" s="259"/>
      <c r="K247" s="259"/>
      <c r="L247" s="259"/>
      <c r="M247" s="259"/>
      <c r="N247" s="259"/>
      <c r="O247" s="295"/>
      <c r="Q247" s="249"/>
    </row>
    <row r="248" spans="2:17" s="248" customFormat="1" ht="13.9" hidden="1" outlineLevel="1" x14ac:dyDescent="0.3">
      <c r="B248" s="310" t="s">
        <v>143</v>
      </c>
      <c r="C248" s="259">
        <f ca="1">SOCF!C40</f>
        <v>53743.013843387278</v>
      </c>
      <c r="D248" s="259">
        <f ca="1">SOCF!D40</f>
        <v>36491.306813586132</v>
      </c>
      <c r="E248" s="259">
        <f ca="1">SOCF!E40</f>
        <v>81101.382188091084</v>
      </c>
      <c r="F248" s="259">
        <f ca="1">SOCF!F40</f>
        <v>55939.186707678222</v>
      </c>
      <c r="G248" s="259">
        <f ca="1">SOCF!G40</f>
        <v>73336.531833566114</v>
      </c>
      <c r="H248" s="259">
        <f ca="1">SOCF!H40</f>
        <v>58595.861426673277</v>
      </c>
      <c r="I248" s="259">
        <f ca="1">SOCF!I40</f>
        <v>75645.813509818341</v>
      </c>
      <c r="J248" s="259">
        <f ca="1">SOCF!J40</f>
        <v>84997.550277355418</v>
      </c>
      <c r="K248" s="259">
        <f ca="1">SOCF!K40</f>
        <v>76502.300655995467</v>
      </c>
      <c r="L248" s="259">
        <f ca="1">SOCF!L40</f>
        <v>98833.622819311393</v>
      </c>
      <c r="M248" s="259">
        <f ca="1">SOCF!M40</f>
        <v>88433.511601404171</v>
      </c>
      <c r="N248" s="259">
        <f ca="1">SOCF!N40</f>
        <v>110010.99180027755</v>
      </c>
      <c r="O248" s="294">
        <f ca="1">SUM(C248:N248)</f>
        <v>893631.07347714459</v>
      </c>
      <c r="Q248" s="249"/>
    </row>
    <row r="249" spans="2:17" s="248" customFormat="1" ht="13.9" hidden="1" outlineLevel="1" x14ac:dyDescent="0.3">
      <c r="B249" s="311" t="s">
        <v>210</v>
      </c>
      <c r="C249" s="259">
        <v>0</v>
      </c>
      <c r="D249" s="259">
        <v>0</v>
      </c>
      <c r="E249" s="259">
        <v>0</v>
      </c>
      <c r="F249" s="259">
        <v>0</v>
      </c>
      <c r="G249" s="259">
        <v>0</v>
      </c>
      <c r="H249" s="259">
        <v>0</v>
      </c>
      <c r="I249" s="259">
        <v>0</v>
      </c>
      <c r="J249" s="259">
        <v>0</v>
      </c>
      <c r="K249" s="259">
        <v>0</v>
      </c>
      <c r="L249" s="259">
        <v>0</v>
      </c>
      <c r="M249" s="259">
        <v>0</v>
      </c>
      <c r="N249" s="259">
        <v>0</v>
      </c>
      <c r="O249" s="294">
        <f>SUM(C249:N249)</f>
        <v>0</v>
      </c>
      <c r="Q249" s="249"/>
    </row>
    <row r="250" spans="2:17" s="248" customFormat="1" ht="13.9" hidden="1" outlineLevel="1" x14ac:dyDescent="0.3">
      <c r="B250" s="310" t="s">
        <v>144</v>
      </c>
      <c r="C250" s="430">
        <v>0</v>
      </c>
      <c r="D250" s="430">
        <v>0</v>
      </c>
      <c r="E250" s="430">
        <v>0</v>
      </c>
      <c r="F250" s="430">
        <v>0</v>
      </c>
      <c r="G250" s="430">
        <v>0</v>
      </c>
      <c r="H250" s="430">
        <v>0</v>
      </c>
      <c r="I250" s="430">
        <v>0</v>
      </c>
      <c r="J250" s="430">
        <v>0</v>
      </c>
      <c r="K250" s="430">
        <v>0</v>
      </c>
      <c r="L250" s="430">
        <v>0</v>
      </c>
      <c r="M250" s="430">
        <v>0</v>
      </c>
      <c r="N250" s="430">
        <v>0</v>
      </c>
      <c r="O250" s="294">
        <f>SUM(C250:N250)</f>
        <v>0</v>
      </c>
      <c r="Q250" s="249"/>
    </row>
    <row r="251" spans="2:17" s="248" customFormat="1" ht="13.9" hidden="1" outlineLevel="1" x14ac:dyDescent="0.3">
      <c r="B251" s="310"/>
      <c r="C251" s="259"/>
      <c r="D251" s="259"/>
      <c r="E251" s="259"/>
      <c r="F251" s="259"/>
      <c r="G251" s="259"/>
      <c r="H251" s="259"/>
      <c r="I251" s="259"/>
      <c r="J251" s="259"/>
      <c r="K251" s="259"/>
      <c r="L251" s="259"/>
      <c r="M251" s="259"/>
      <c r="N251" s="259"/>
      <c r="O251" s="295"/>
      <c r="Q251" s="249"/>
    </row>
    <row r="252" spans="2:17" s="248" customFormat="1" ht="13.9" hidden="1" outlineLevel="1" x14ac:dyDescent="0.3">
      <c r="B252" s="309" t="s">
        <v>46</v>
      </c>
      <c r="C252" s="315"/>
      <c r="D252" s="272"/>
      <c r="E252" s="272"/>
      <c r="F252" s="272"/>
      <c r="G252" s="272"/>
      <c r="H252" s="272"/>
      <c r="I252" s="272"/>
      <c r="J252" s="272"/>
      <c r="K252" s="272"/>
      <c r="L252" s="272"/>
      <c r="M252" s="272"/>
      <c r="N252" s="272"/>
      <c r="O252" s="295"/>
      <c r="Q252" s="249"/>
    </row>
    <row r="253" spans="2:17" s="248" customFormat="1" ht="13.9" hidden="1" outlineLevel="1" x14ac:dyDescent="0.3">
      <c r="B253" s="310" t="s">
        <v>143</v>
      </c>
      <c r="C253" s="316">
        <f t="shared" ref="C253:N253" ca="1" si="91">C242+C248</f>
        <v>1210267.0138433874</v>
      </c>
      <c r="D253" s="316">
        <f t="shared" ca="1" si="91"/>
        <v>1246758.3206569734</v>
      </c>
      <c r="E253" s="316">
        <f t="shared" ca="1" si="91"/>
        <v>1327859.7028450645</v>
      </c>
      <c r="F253" s="316">
        <f t="shared" ca="1" si="91"/>
        <v>1383798.8895527427</v>
      </c>
      <c r="G253" s="316">
        <f t="shared" ca="1" si="91"/>
        <v>1457135.4213863087</v>
      </c>
      <c r="H253" s="316">
        <f t="shared" ca="1" si="91"/>
        <v>1515731.2828129821</v>
      </c>
      <c r="I253" s="316">
        <f t="shared" ca="1" si="91"/>
        <v>1591377.0963228005</v>
      </c>
      <c r="J253" s="316">
        <f t="shared" ca="1" si="91"/>
        <v>1676374.6466001559</v>
      </c>
      <c r="K253" s="316">
        <f t="shared" ca="1" si="91"/>
        <v>1752876.9472561514</v>
      </c>
      <c r="L253" s="316">
        <f t="shared" ca="1" si="91"/>
        <v>1851710.5700754628</v>
      </c>
      <c r="M253" s="316">
        <f t="shared" ca="1" si="91"/>
        <v>1940144.0816768669</v>
      </c>
      <c r="N253" s="316">
        <f t="shared" ca="1" si="91"/>
        <v>2050155.0734771444</v>
      </c>
      <c r="O253" s="294">
        <f ca="1">N253</f>
        <v>2050155.0734771444</v>
      </c>
      <c r="Q253" s="249"/>
    </row>
    <row r="254" spans="2:17" s="248" customFormat="1" ht="13.9" hidden="1" outlineLevel="1" x14ac:dyDescent="0.3">
      <c r="B254" s="311" t="s">
        <v>210</v>
      </c>
      <c r="C254" s="316">
        <f t="shared" ref="C254:N254" si="92">C243+C249</f>
        <v>100879</v>
      </c>
      <c r="D254" s="316">
        <f t="shared" si="92"/>
        <v>100879</v>
      </c>
      <c r="E254" s="316">
        <f t="shared" si="92"/>
        <v>100879</v>
      </c>
      <c r="F254" s="316">
        <f t="shared" si="92"/>
        <v>100879</v>
      </c>
      <c r="G254" s="316">
        <f t="shared" si="92"/>
        <v>100879</v>
      </c>
      <c r="H254" s="316">
        <f t="shared" si="92"/>
        <v>100879</v>
      </c>
      <c r="I254" s="316">
        <f t="shared" si="92"/>
        <v>100879</v>
      </c>
      <c r="J254" s="316">
        <f t="shared" si="92"/>
        <v>100879</v>
      </c>
      <c r="K254" s="316">
        <f t="shared" si="92"/>
        <v>100879</v>
      </c>
      <c r="L254" s="316">
        <f t="shared" si="92"/>
        <v>100879</v>
      </c>
      <c r="M254" s="316">
        <f t="shared" si="92"/>
        <v>100879</v>
      </c>
      <c r="N254" s="316">
        <f t="shared" si="92"/>
        <v>100879</v>
      </c>
      <c r="O254" s="294">
        <f>N254</f>
        <v>100879</v>
      </c>
      <c r="Q254" s="249"/>
    </row>
    <row r="255" spans="2:17" s="248" customFormat="1" ht="13.9" hidden="1" outlineLevel="1" x14ac:dyDescent="0.3">
      <c r="B255" s="310" t="s">
        <v>144</v>
      </c>
      <c r="C255" s="316">
        <f t="shared" ref="C255:N255" si="93">C244+C250</f>
        <v>838</v>
      </c>
      <c r="D255" s="316">
        <f t="shared" si="93"/>
        <v>838</v>
      </c>
      <c r="E255" s="316">
        <f t="shared" si="93"/>
        <v>838</v>
      </c>
      <c r="F255" s="316">
        <f t="shared" si="93"/>
        <v>838</v>
      </c>
      <c r="G255" s="316">
        <f t="shared" si="93"/>
        <v>838</v>
      </c>
      <c r="H255" s="316">
        <f t="shared" si="93"/>
        <v>838</v>
      </c>
      <c r="I255" s="316">
        <f t="shared" si="93"/>
        <v>838</v>
      </c>
      <c r="J255" s="316">
        <f t="shared" si="93"/>
        <v>838</v>
      </c>
      <c r="K255" s="316">
        <f t="shared" si="93"/>
        <v>838</v>
      </c>
      <c r="L255" s="316">
        <f t="shared" si="93"/>
        <v>838</v>
      </c>
      <c r="M255" s="316">
        <f t="shared" si="93"/>
        <v>838</v>
      </c>
      <c r="N255" s="316">
        <f t="shared" si="93"/>
        <v>838</v>
      </c>
      <c r="O255" s="294">
        <f>N255</f>
        <v>838</v>
      </c>
      <c r="Q255" s="249"/>
    </row>
    <row r="256" spans="2:17" s="254" customFormat="1" ht="13.9" hidden="1" outlineLevel="1" x14ac:dyDescent="0.3">
      <c r="B256" s="312"/>
      <c r="C256" s="313">
        <f t="shared" ref="C256:N256" ca="1" si="94">SUM(C253:C255)</f>
        <v>1311984.0138433874</v>
      </c>
      <c r="D256" s="313">
        <f t="shared" ca="1" si="94"/>
        <v>1348475.3206569734</v>
      </c>
      <c r="E256" s="313">
        <f t="shared" ca="1" si="94"/>
        <v>1429576.7028450645</v>
      </c>
      <c r="F256" s="313">
        <f t="shared" ca="1" si="94"/>
        <v>1485515.8895527427</v>
      </c>
      <c r="G256" s="313">
        <f t="shared" ca="1" si="94"/>
        <v>1558852.4213863087</v>
      </c>
      <c r="H256" s="313">
        <f t="shared" ca="1" si="94"/>
        <v>1617448.2828129821</v>
      </c>
      <c r="I256" s="313">
        <f t="shared" ca="1" si="94"/>
        <v>1693094.0963228005</v>
      </c>
      <c r="J256" s="313">
        <f t="shared" ca="1" si="94"/>
        <v>1778091.6466001559</v>
      </c>
      <c r="K256" s="313">
        <f t="shared" ca="1" si="94"/>
        <v>1854593.9472561514</v>
      </c>
      <c r="L256" s="313">
        <f t="shared" ca="1" si="94"/>
        <v>1953427.5700754628</v>
      </c>
      <c r="M256" s="313">
        <f t="shared" ca="1" si="94"/>
        <v>2041861.0816768669</v>
      </c>
      <c r="N256" s="313">
        <f t="shared" ca="1" si="94"/>
        <v>2151872.0734771444</v>
      </c>
      <c r="O256" s="314">
        <f ca="1">N256</f>
        <v>2151872.0734771444</v>
      </c>
      <c r="Q256" s="257"/>
    </row>
    <row r="257" spans="2:17" s="248" customFormat="1" ht="14.45" hidden="1" outlineLevel="1" thickBot="1" x14ac:dyDescent="0.35">
      <c r="B257" s="317"/>
      <c r="C257" s="296"/>
      <c r="D257" s="296"/>
      <c r="E257" s="296"/>
      <c r="F257" s="296"/>
      <c r="G257" s="296"/>
      <c r="H257" s="296"/>
      <c r="I257" s="296"/>
      <c r="J257" s="296"/>
      <c r="K257" s="296"/>
      <c r="L257" s="296"/>
      <c r="M257" s="296"/>
      <c r="N257" s="296"/>
      <c r="O257" s="297"/>
      <c r="Q257" s="249"/>
    </row>
    <row r="258" spans="2:17" s="248" customFormat="1" ht="13.9" hidden="1" outlineLevel="1" x14ac:dyDescent="0.3">
      <c r="Q258" s="249"/>
    </row>
    <row r="259" spans="2:17" s="248" customFormat="1" ht="13.9" hidden="1" outlineLevel="1" x14ac:dyDescent="0.3">
      <c r="Q259" s="249"/>
    </row>
    <row r="260" spans="2:17" s="272" customFormat="1" ht="13.9" collapsed="1" x14ac:dyDescent="0.3">
      <c r="B260" s="270" t="s">
        <v>108</v>
      </c>
      <c r="C260" s="271"/>
      <c r="D260" s="271"/>
      <c r="E260" s="271"/>
      <c r="F260" s="271"/>
      <c r="G260" s="271"/>
      <c r="H260" s="271"/>
      <c r="I260" s="271"/>
      <c r="J260" s="271"/>
      <c r="K260" s="271"/>
      <c r="L260" s="271"/>
      <c r="M260" s="271"/>
      <c r="N260" s="271"/>
      <c r="O260" s="271"/>
      <c r="P260" s="271"/>
      <c r="Q260" s="271"/>
    </row>
    <row r="261" spans="2:17" s="248" customFormat="1" ht="13.9" x14ac:dyDescent="0.3">
      <c r="B261" s="252"/>
      <c r="C261" s="252"/>
      <c r="D261" s="453">
        <v>2014</v>
      </c>
      <c r="E261" s="453"/>
      <c r="F261" s="453"/>
      <c r="G261" s="453"/>
      <c r="H261" s="453"/>
      <c r="I261" s="453"/>
      <c r="J261" s="453"/>
      <c r="K261" s="453"/>
      <c r="L261" s="453"/>
      <c r="M261" s="453"/>
      <c r="N261" s="453"/>
      <c r="O261" s="453"/>
      <c r="P261" s="252"/>
      <c r="Q261" s="252"/>
    </row>
    <row r="262" spans="2:17" s="248" customFormat="1" ht="13.9" x14ac:dyDescent="0.3">
      <c r="B262" s="253"/>
      <c r="C262" s="253"/>
      <c r="D262" s="253" t="s">
        <v>1</v>
      </c>
      <c r="E262" s="253" t="s">
        <v>2</v>
      </c>
      <c r="F262" s="253" t="s">
        <v>3</v>
      </c>
      <c r="G262" s="253" t="s">
        <v>4</v>
      </c>
      <c r="H262" s="253" t="s">
        <v>5</v>
      </c>
      <c r="I262" s="253" t="s">
        <v>6</v>
      </c>
      <c r="J262" s="253" t="s">
        <v>7</v>
      </c>
      <c r="K262" s="253" t="s">
        <v>8</v>
      </c>
      <c r="L262" s="253" t="s">
        <v>9</v>
      </c>
      <c r="M262" s="253" t="s">
        <v>10</v>
      </c>
      <c r="N262" s="253" t="s">
        <v>11</v>
      </c>
      <c r="O262" s="253" t="s">
        <v>12</v>
      </c>
      <c r="P262" s="253" t="s">
        <v>30</v>
      </c>
      <c r="Q262" s="253" t="s">
        <v>32</v>
      </c>
    </row>
    <row r="263" spans="2:17" s="250" customFormat="1" ht="13.9" x14ac:dyDescent="0.3">
      <c r="B263" s="298"/>
      <c r="Q263" s="251"/>
    </row>
    <row r="264" spans="2:17" s="250" customFormat="1" ht="13.9" hidden="1" outlineLevel="1" x14ac:dyDescent="0.3">
      <c r="B264" s="299" t="s">
        <v>76</v>
      </c>
      <c r="C264" s="275"/>
      <c r="D264" s="275"/>
      <c r="E264" s="275"/>
      <c r="F264" s="275"/>
      <c r="G264" s="275"/>
      <c r="H264" s="275"/>
      <c r="I264" s="275"/>
      <c r="J264" s="275"/>
      <c r="K264" s="275"/>
      <c r="L264" s="275"/>
      <c r="M264" s="275"/>
      <c r="N264" s="275"/>
      <c r="O264" s="276"/>
      <c r="P264" s="251"/>
    </row>
    <row r="265" spans="2:17" s="250" customFormat="1" ht="13.9" hidden="1" outlineLevel="1" x14ac:dyDescent="0.3">
      <c r="B265" s="280" t="s">
        <v>43</v>
      </c>
      <c r="C265" s="430">
        <v>1792</v>
      </c>
      <c r="D265" s="264">
        <f t="shared" ref="D265:N265" ca="1" si="95">C268</f>
        <v>36332.506666666668</v>
      </c>
      <c r="E265" s="264">
        <f t="shared" ca="1" si="95"/>
        <v>38814.407111111112</v>
      </c>
      <c r="F265" s="264">
        <f t="shared" ca="1" si="95"/>
        <v>35098.426429629631</v>
      </c>
      <c r="G265" s="264">
        <f t="shared" ca="1" si="95"/>
        <v>37392.240000000005</v>
      </c>
      <c r="H265" s="264">
        <f t="shared" ca="1" si="95"/>
        <v>36145.832000000002</v>
      </c>
      <c r="I265" s="264">
        <f t="shared" ca="1" si="95"/>
        <v>37392.239999999998</v>
      </c>
      <c r="J265" s="264">
        <f t="shared" ca="1" si="95"/>
        <v>37645.831999999995</v>
      </c>
      <c r="K265" s="264">
        <f t="shared" ca="1" si="95"/>
        <v>37637.378933333319</v>
      </c>
      <c r="L265" s="264">
        <f t="shared" ca="1" si="95"/>
        <v>38892.239999999998</v>
      </c>
      <c r="M265" s="264">
        <f t="shared" ca="1" si="95"/>
        <v>38095.831999999995</v>
      </c>
      <c r="N265" s="264">
        <f t="shared" ca="1" si="95"/>
        <v>39392.239999999983</v>
      </c>
      <c r="O265" s="292">
        <f>C265</f>
        <v>1792</v>
      </c>
      <c r="P265" s="251"/>
    </row>
    <row r="266" spans="2:17" s="250" customFormat="1" ht="13.9" hidden="1" outlineLevel="1" x14ac:dyDescent="0.3">
      <c r="B266" s="280" t="s">
        <v>33</v>
      </c>
      <c r="C266" s="259">
        <f ca="1">SOCI!D18</f>
        <v>36392.239999999998</v>
      </c>
      <c r="D266" s="259">
        <f ca="1">SOCI!E18</f>
        <v>36392.239999999998</v>
      </c>
      <c r="E266" s="259">
        <f ca="1">SOCI!F18</f>
        <v>36392.239999999998</v>
      </c>
      <c r="F266" s="259">
        <f ca="1">SOCI!G18</f>
        <v>37392.239999999998</v>
      </c>
      <c r="G266" s="259">
        <f ca="1">SOCI!H18</f>
        <v>37392.239999999998</v>
      </c>
      <c r="H266" s="259">
        <f ca="1">SOCI!I18</f>
        <v>37392.239999999998</v>
      </c>
      <c r="I266" s="259">
        <f ca="1">SOCI!J18</f>
        <v>38892.239999999998</v>
      </c>
      <c r="J266" s="259">
        <f ca="1">SOCI!K18</f>
        <v>38892.239999999998</v>
      </c>
      <c r="K266" s="259">
        <f ca="1">SOCI!L18</f>
        <v>38892.239999999998</v>
      </c>
      <c r="L266" s="259">
        <f ca="1">SOCI!M18</f>
        <v>39392.239999999998</v>
      </c>
      <c r="M266" s="259">
        <f ca="1">SOCI!N18</f>
        <v>39392.239999999998</v>
      </c>
      <c r="N266" s="259">
        <f ca="1">SOCI!O18</f>
        <v>39392.239999999998</v>
      </c>
      <c r="O266" s="294">
        <f ca="1">SUM(C266:N266)</f>
        <v>456206.87999999995</v>
      </c>
      <c r="P266" s="251"/>
    </row>
    <row r="267" spans="2:17" s="250" customFormat="1" ht="13.9" hidden="1" outlineLevel="1" x14ac:dyDescent="0.3">
      <c r="B267" s="280" t="s">
        <v>79</v>
      </c>
      <c r="C267" s="259">
        <f>-C265*31/$C$299</f>
        <v>-1851.7333333333333</v>
      </c>
      <c r="D267" s="259">
        <f ca="1">-D265*28/$C$299</f>
        <v>-33910.339555555562</v>
      </c>
      <c r="E267" s="259">
        <f ca="1">-E265*31/$C$299</f>
        <v>-40108.220681481485</v>
      </c>
      <c r="F267" s="259">
        <f ca="1">-F265*30/$C$299</f>
        <v>-35098.426429629631</v>
      </c>
      <c r="G267" s="259">
        <f ca="1">-G265*31/$C$299</f>
        <v>-38638.648000000008</v>
      </c>
      <c r="H267" s="259">
        <f ca="1">-H265*30/$C$299</f>
        <v>-36145.832000000002</v>
      </c>
      <c r="I267" s="259">
        <f ca="1">-I265*31/$C$299</f>
        <v>-38638.648000000001</v>
      </c>
      <c r="J267" s="259">
        <f ca="1">-J265*31/$C$299</f>
        <v>-38900.693066666667</v>
      </c>
      <c r="K267" s="259">
        <f ca="1">-K265*30/$C$299</f>
        <v>-37637.378933333319</v>
      </c>
      <c r="L267" s="259">
        <f ca="1">-L265*31/$C$299</f>
        <v>-40188.648000000001</v>
      </c>
      <c r="M267" s="259">
        <f ca="1">-M265*30/$C$299</f>
        <v>-38095.832000000002</v>
      </c>
      <c r="N267" s="259">
        <f ca="1">-N265*31/$C$299</f>
        <v>-40705.314666666651</v>
      </c>
      <c r="O267" s="294">
        <f ca="1">SUM(C267:N267)</f>
        <v>-419919.71466666664</v>
      </c>
      <c r="P267" s="251"/>
    </row>
    <row r="268" spans="2:17" s="250" customFormat="1" ht="13.9" hidden="1" outlineLevel="1" x14ac:dyDescent="0.3">
      <c r="B268" s="280" t="s">
        <v>46</v>
      </c>
      <c r="C268" s="282">
        <f t="shared" ref="C268:N268" ca="1" si="96">SUM(C265:C267)</f>
        <v>36332.506666666668</v>
      </c>
      <c r="D268" s="282">
        <f t="shared" ca="1" si="96"/>
        <v>38814.407111111112</v>
      </c>
      <c r="E268" s="282">
        <f t="shared" ca="1" si="96"/>
        <v>35098.426429629631</v>
      </c>
      <c r="F268" s="282">
        <f t="shared" ca="1" si="96"/>
        <v>37392.240000000005</v>
      </c>
      <c r="G268" s="282">
        <f t="shared" ca="1" si="96"/>
        <v>36145.832000000002</v>
      </c>
      <c r="H268" s="282">
        <f t="shared" ca="1" si="96"/>
        <v>37392.239999999998</v>
      </c>
      <c r="I268" s="282">
        <f t="shared" ca="1" si="96"/>
        <v>37645.831999999995</v>
      </c>
      <c r="J268" s="282">
        <f t="shared" ca="1" si="96"/>
        <v>37637.378933333319</v>
      </c>
      <c r="K268" s="282">
        <f t="shared" ca="1" si="96"/>
        <v>38892.239999999998</v>
      </c>
      <c r="L268" s="282">
        <f t="shared" ca="1" si="96"/>
        <v>38095.831999999995</v>
      </c>
      <c r="M268" s="282">
        <f t="shared" ca="1" si="96"/>
        <v>39392.239999999983</v>
      </c>
      <c r="N268" s="282">
        <f t="shared" ca="1" si="96"/>
        <v>38079.165333333331</v>
      </c>
      <c r="O268" s="283">
        <f ca="1">N268</f>
        <v>38079.165333333331</v>
      </c>
      <c r="P268" s="251"/>
    </row>
    <row r="269" spans="2:17" s="250" customFormat="1" ht="14.45" hidden="1" outlineLevel="1" thickBot="1" x14ac:dyDescent="0.35">
      <c r="B269" s="288"/>
      <c r="C269" s="296"/>
      <c r="D269" s="296"/>
      <c r="E269" s="296"/>
      <c r="F269" s="296"/>
      <c r="G269" s="296"/>
      <c r="H269" s="296"/>
      <c r="I269" s="296"/>
      <c r="J269" s="296"/>
      <c r="K269" s="296"/>
      <c r="L269" s="296"/>
      <c r="M269" s="296"/>
      <c r="N269" s="296"/>
      <c r="O269" s="297"/>
      <c r="P269" s="251"/>
    </row>
    <row r="270" spans="2:17" s="250" customFormat="1" ht="14.45" hidden="1" outlineLevel="1" thickBot="1" x14ac:dyDescent="0.35">
      <c r="P270" s="251"/>
    </row>
    <row r="271" spans="2:17" s="250" customFormat="1" ht="13.9" hidden="1" outlineLevel="1" x14ac:dyDescent="0.3">
      <c r="B271" s="299" t="s">
        <v>64</v>
      </c>
      <c r="C271" s="275"/>
      <c r="D271" s="275"/>
      <c r="E271" s="275"/>
      <c r="F271" s="275"/>
      <c r="G271" s="275"/>
      <c r="H271" s="275"/>
      <c r="I271" s="275"/>
      <c r="J271" s="275"/>
      <c r="K271" s="275"/>
      <c r="L271" s="275"/>
      <c r="M271" s="275"/>
      <c r="N271" s="275"/>
      <c r="O271" s="276"/>
      <c r="P271" s="251"/>
    </row>
    <row r="272" spans="2:17" s="250" customFormat="1" ht="13.9" hidden="1" outlineLevel="1" x14ac:dyDescent="0.3">
      <c r="B272" s="309" t="s">
        <v>43</v>
      </c>
      <c r="C272" s="264"/>
      <c r="D272" s="264"/>
      <c r="E272" s="264"/>
      <c r="F272" s="264"/>
      <c r="G272" s="264"/>
      <c r="H272" s="264"/>
      <c r="I272" s="264"/>
      <c r="J272" s="264"/>
      <c r="K272" s="264"/>
      <c r="L272" s="264"/>
      <c r="M272" s="264"/>
      <c r="N272" s="264"/>
      <c r="O272" s="292"/>
      <c r="P272" s="251"/>
    </row>
    <row r="273" spans="2:17" s="250" customFormat="1" ht="13.9" hidden="1" outlineLevel="1" x14ac:dyDescent="0.3">
      <c r="B273" s="300" t="s">
        <v>211</v>
      </c>
      <c r="C273" s="430">
        <v>387567</v>
      </c>
      <c r="D273" s="264">
        <f t="shared" ref="D273:N273" ca="1" si="97">C292</f>
        <v>330477.27784845955</v>
      </c>
      <c r="E273" s="264">
        <f t="shared" ca="1" si="97"/>
        <v>330477.27784845955</v>
      </c>
      <c r="F273" s="264">
        <f t="shared" ca="1" si="97"/>
        <v>330477.27784845955</v>
      </c>
      <c r="G273" s="264">
        <f t="shared" ca="1" si="97"/>
        <v>330477.27784845955</v>
      </c>
      <c r="H273" s="264">
        <f t="shared" ca="1" si="97"/>
        <v>330477.27784845955</v>
      </c>
      <c r="I273" s="264">
        <f t="shared" ca="1" si="97"/>
        <v>330477.27784845955</v>
      </c>
      <c r="J273" s="264">
        <f t="shared" ca="1" si="97"/>
        <v>330477.27784845955</v>
      </c>
      <c r="K273" s="264">
        <f t="shared" ca="1" si="97"/>
        <v>330477.27784845955</v>
      </c>
      <c r="L273" s="264">
        <f t="shared" ca="1" si="97"/>
        <v>330477.27784845955</v>
      </c>
      <c r="M273" s="264">
        <f t="shared" ca="1" si="97"/>
        <v>330477.27784845955</v>
      </c>
      <c r="N273" s="264">
        <f t="shared" ca="1" si="97"/>
        <v>330477.27784845955</v>
      </c>
      <c r="O273" s="294">
        <f>C273</f>
        <v>387567</v>
      </c>
      <c r="P273" s="251"/>
    </row>
    <row r="274" spans="2:17" s="250" customFormat="1" ht="13.9" hidden="1" outlineLevel="1" x14ac:dyDescent="0.3">
      <c r="B274" s="300" t="s">
        <v>91</v>
      </c>
      <c r="C274" s="430">
        <v>13058</v>
      </c>
      <c r="D274" s="264">
        <f t="shared" ref="D274:N274" ca="1" si="98">C293</f>
        <v>18514.362411050628</v>
      </c>
      <c r="E274" s="264">
        <f t="shared" ca="1" si="98"/>
        <v>22664.924822101257</v>
      </c>
      <c r="F274" s="264">
        <f t="shared" ca="1" si="98"/>
        <v>26815.487233151885</v>
      </c>
      <c r="G274" s="264">
        <f t="shared" ca="1" si="98"/>
        <v>34196.049644202511</v>
      </c>
      <c r="H274" s="264">
        <f t="shared" ca="1" si="98"/>
        <v>41576.612055253136</v>
      </c>
      <c r="I274" s="264">
        <f t="shared" ca="1" si="98"/>
        <v>48957.174466303761</v>
      </c>
      <c r="J274" s="264">
        <f t="shared" ca="1" si="98"/>
        <v>61182.736877354386</v>
      </c>
      <c r="K274" s="264">
        <f t="shared" ca="1" si="98"/>
        <v>73408.299288405004</v>
      </c>
      <c r="L274" s="264">
        <f t="shared" ca="1" si="98"/>
        <v>85633.861699455636</v>
      </c>
      <c r="M274" s="264">
        <f t="shared" ca="1" si="98"/>
        <v>99474.424110506268</v>
      </c>
      <c r="N274" s="264">
        <f t="shared" ca="1" si="98"/>
        <v>113314.9865215569</v>
      </c>
      <c r="O274" s="294">
        <f>C274</f>
        <v>13058</v>
      </c>
      <c r="P274" s="251"/>
    </row>
    <row r="275" spans="2:17" s="250" customFormat="1" ht="13.9" hidden="1" outlineLevel="1" x14ac:dyDescent="0.3">
      <c r="B275" s="300" t="s">
        <v>212</v>
      </c>
      <c r="C275" s="430">
        <v>61509</v>
      </c>
      <c r="D275" s="264">
        <f t="shared" ref="D275:N275" ca="1" si="99">C294</f>
        <v>7940.0080462858896</v>
      </c>
      <c r="E275" s="264">
        <f t="shared" ca="1" si="99"/>
        <v>7940.0080462858841</v>
      </c>
      <c r="F275" s="264">
        <f t="shared" ca="1" si="99"/>
        <v>7940.0080462858841</v>
      </c>
      <c r="G275" s="264">
        <f t="shared" ca="1" si="99"/>
        <v>8010.0080462858841</v>
      </c>
      <c r="H275" s="264">
        <f t="shared" ca="1" si="99"/>
        <v>8010.0080462858841</v>
      </c>
      <c r="I275" s="264">
        <f t="shared" ca="1" si="99"/>
        <v>8010.0080462858841</v>
      </c>
      <c r="J275" s="264">
        <f t="shared" ca="1" si="99"/>
        <v>8115.0080462858841</v>
      </c>
      <c r="K275" s="264">
        <f t="shared" ca="1" si="99"/>
        <v>8115.0080462858841</v>
      </c>
      <c r="L275" s="264">
        <f t="shared" ca="1" si="99"/>
        <v>8115.0080462858841</v>
      </c>
      <c r="M275" s="264">
        <f t="shared" ca="1" si="99"/>
        <v>8150.0080462858841</v>
      </c>
      <c r="N275" s="264">
        <f t="shared" ca="1" si="99"/>
        <v>8150.0080462858841</v>
      </c>
      <c r="O275" s="294">
        <f>C275</f>
        <v>61509</v>
      </c>
      <c r="P275" s="251"/>
    </row>
    <row r="276" spans="2:17" s="250" customFormat="1" ht="13.9" hidden="1" outlineLevel="1" x14ac:dyDescent="0.3">
      <c r="B276" s="301"/>
      <c r="C276" s="430"/>
      <c r="D276" s="264"/>
      <c r="E276" s="264"/>
      <c r="F276" s="264"/>
      <c r="G276" s="264"/>
      <c r="H276" s="264"/>
      <c r="I276" s="264"/>
      <c r="J276" s="264"/>
      <c r="K276" s="264"/>
      <c r="L276" s="264"/>
      <c r="M276" s="264"/>
      <c r="N276" s="264"/>
      <c r="O276" s="294"/>
      <c r="P276" s="251"/>
    </row>
    <row r="277" spans="2:17" s="298" customFormat="1" ht="13.9" hidden="1" outlineLevel="1" x14ac:dyDescent="0.3">
      <c r="B277" s="309"/>
      <c r="C277" s="261">
        <f t="shared" ref="C277:N277" si="100">SUM(C273:C275)</f>
        <v>462134</v>
      </c>
      <c r="D277" s="261">
        <f t="shared" ca="1" si="100"/>
        <v>356931.64830579609</v>
      </c>
      <c r="E277" s="261">
        <f t="shared" ca="1" si="100"/>
        <v>361082.21071684669</v>
      </c>
      <c r="F277" s="261">
        <f t="shared" ca="1" si="100"/>
        <v>365232.77312789735</v>
      </c>
      <c r="G277" s="261">
        <f t="shared" ca="1" si="100"/>
        <v>372683.33553894795</v>
      </c>
      <c r="H277" s="261">
        <f t="shared" ca="1" si="100"/>
        <v>380063.89794999856</v>
      </c>
      <c r="I277" s="261">
        <f t="shared" ca="1" si="100"/>
        <v>387444.46036104922</v>
      </c>
      <c r="J277" s="261">
        <f t="shared" ca="1" si="100"/>
        <v>399775.02277209982</v>
      </c>
      <c r="K277" s="261">
        <f t="shared" ca="1" si="100"/>
        <v>412000.58518315043</v>
      </c>
      <c r="L277" s="261">
        <f t="shared" ca="1" si="100"/>
        <v>424226.14759420109</v>
      </c>
      <c r="M277" s="261">
        <f t="shared" ca="1" si="100"/>
        <v>438101.71000525169</v>
      </c>
      <c r="N277" s="261">
        <f t="shared" ca="1" si="100"/>
        <v>451942.27241630235</v>
      </c>
      <c r="O277" s="314">
        <f>C277</f>
        <v>462134</v>
      </c>
      <c r="P277" s="318"/>
    </row>
    <row r="278" spans="2:17" s="250" customFormat="1" ht="13.9" hidden="1" outlineLevel="1" x14ac:dyDescent="0.3">
      <c r="B278" s="280"/>
      <c r="C278" s="264"/>
      <c r="D278" s="264"/>
      <c r="E278" s="264"/>
      <c r="F278" s="264"/>
      <c r="G278" s="264"/>
      <c r="H278" s="264"/>
      <c r="I278" s="264"/>
      <c r="J278" s="264"/>
      <c r="K278" s="264"/>
      <c r="L278" s="264"/>
      <c r="M278" s="264"/>
      <c r="N278" s="264"/>
      <c r="O278" s="292"/>
      <c r="P278" s="251"/>
    </row>
    <row r="279" spans="2:17" s="250" customFormat="1" ht="13.9" hidden="1" outlineLevel="1" x14ac:dyDescent="0.3">
      <c r="B279" s="309" t="s">
        <v>80</v>
      </c>
      <c r="C279" s="259"/>
      <c r="D279" s="259"/>
      <c r="E279" s="259"/>
      <c r="F279" s="259"/>
      <c r="G279" s="259"/>
      <c r="H279" s="259"/>
      <c r="I279" s="259"/>
      <c r="J279" s="259"/>
      <c r="K279" s="259"/>
      <c r="L279" s="259"/>
      <c r="M279" s="259"/>
      <c r="N279" s="259"/>
      <c r="O279" s="294"/>
      <c r="P279" s="251"/>
    </row>
    <row r="280" spans="2:17" s="250" customFormat="1" ht="13.9" hidden="1" outlineLevel="1" x14ac:dyDescent="0.3">
      <c r="B280" s="300" t="s">
        <v>211</v>
      </c>
      <c r="C280" s="259">
        <f ca="1">SOCI!D48+SOCI!D68</f>
        <v>330477.27784845961</v>
      </c>
      <c r="D280" s="259">
        <f ca="1">SOCI!E48+SOCI!E68</f>
        <v>330477.27784845961</v>
      </c>
      <c r="E280" s="259">
        <f ca="1">SOCI!F48+SOCI!F68</f>
        <v>330477.27784845961</v>
      </c>
      <c r="F280" s="259">
        <f ca="1">SOCI!G48+SOCI!G68</f>
        <v>330477.27784845961</v>
      </c>
      <c r="G280" s="259">
        <f ca="1">SOCI!H48+SOCI!H68</f>
        <v>330477.27784845961</v>
      </c>
      <c r="H280" s="259">
        <f ca="1">SOCI!I48+SOCI!I68</f>
        <v>330477.27784845961</v>
      </c>
      <c r="I280" s="259">
        <f ca="1">SOCI!J48+SOCI!J68</f>
        <v>330477.27784845961</v>
      </c>
      <c r="J280" s="259">
        <f ca="1">SOCI!K48+SOCI!K68</f>
        <v>330477.27784845961</v>
      </c>
      <c r="K280" s="259">
        <f ca="1">SOCI!L48+SOCI!L68</f>
        <v>330477.27784845961</v>
      </c>
      <c r="L280" s="259">
        <f ca="1">SOCI!M48+SOCI!M68</f>
        <v>330477.27784845961</v>
      </c>
      <c r="M280" s="259">
        <f ca="1">SOCI!N48+SOCI!N68</f>
        <v>330477.27784845961</v>
      </c>
      <c r="N280" s="259">
        <f ca="1">SOCI!O48+SOCI!O68</f>
        <v>330477.27784845961</v>
      </c>
      <c r="O280" s="294">
        <f ca="1">SUM(C280:N280)</f>
        <v>3965727.334181516</v>
      </c>
      <c r="P280" s="251"/>
    </row>
    <row r="281" spans="2:17" s="250" customFormat="1" ht="13.9" hidden="1" outlineLevel="1" x14ac:dyDescent="0.3">
      <c r="B281" s="300" t="s">
        <v>91</v>
      </c>
      <c r="C281" s="259">
        <f ca="1">SOCI!D71</f>
        <v>5456.3624110506289</v>
      </c>
      <c r="D281" s="259">
        <f ca="1">SOCI!E71</f>
        <v>5456.3624110506289</v>
      </c>
      <c r="E281" s="259">
        <f ca="1">SOCI!F71</f>
        <v>5456.3624110506289</v>
      </c>
      <c r="F281" s="259">
        <f ca="1">SOCI!G71</f>
        <v>8686.3624110506298</v>
      </c>
      <c r="G281" s="259">
        <f ca="1">SOCI!H71</f>
        <v>8686.3624110506298</v>
      </c>
      <c r="H281" s="259">
        <f ca="1">SOCI!I71</f>
        <v>8686.3624110506298</v>
      </c>
      <c r="I281" s="259">
        <f ca="1">SOCI!J71</f>
        <v>13531.362411050628</v>
      </c>
      <c r="J281" s="259">
        <f ca="1">SOCI!K71</f>
        <v>13531.362411050628</v>
      </c>
      <c r="K281" s="259">
        <f ca="1">SOCI!L71</f>
        <v>13531.362411050628</v>
      </c>
      <c r="L281" s="259">
        <f ca="1">SOCI!M71</f>
        <v>15146.362411050628</v>
      </c>
      <c r="M281" s="259">
        <f ca="1">SOCI!N71</f>
        <v>15146.362411050628</v>
      </c>
      <c r="N281" s="259">
        <f ca="1">SOCI!O71</f>
        <v>15146.362411050628</v>
      </c>
      <c r="O281" s="294">
        <f ca="1">SUM(C281:N281)</f>
        <v>128461.34893260751</v>
      </c>
      <c r="P281" s="251"/>
    </row>
    <row r="282" spans="2:17" s="250" customFormat="1" ht="13.9" hidden="1" outlineLevel="1" x14ac:dyDescent="0.3">
      <c r="B282" s="300" t="s">
        <v>212</v>
      </c>
      <c r="C282" s="259">
        <f ca="1">(SOCI!D18+SOCI!D48-SOCI!D57-SOCI!D43)*7%</f>
        <v>7940.0080462858841</v>
      </c>
      <c r="D282" s="259">
        <f ca="1">(SOCI!E18+SOCI!E48-SOCI!E57-SOCI!E43)*7%</f>
        <v>7940.0080462858841</v>
      </c>
      <c r="E282" s="259">
        <f ca="1">(SOCI!F18+SOCI!F48-SOCI!F57-SOCI!F43)*7%</f>
        <v>7940.0080462858841</v>
      </c>
      <c r="F282" s="259">
        <f ca="1">(SOCI!G18+SOCI!G48-SOCI!G57-SOCI!G43)*7%</f>
        <v>8010.0080462858841</v>
      </c>
      <c r="G282" s="259">
        <f ca="1">(SOCI!H18+SOCI!H48-SOCI!H57-SOCI!H43)*7%</f>
        <v>8010.0080462858841</v>
      </c>
      <c r="H282" s="259">
        <f ca="1">(SOCI!I18+SOCI!I48-SOCI!I57-SOCI!I43)*7%</f>
        <v>8010.0080462858841</v>
      </c>
      <c r="I282" s="259">
        <f ca="1">(SOCI!J18+SOCI!J48-SOCI!J57-SOCI!J43)*7%</f>
        <v>8115.0080462858841</v>
      </c>
      <c r="J282" s="259">
        <f ca="1">(SOCI!K18+SOCI!K48-SOCI!K57-SOCI!K43)*7%</f>
        <v>8115.0080462858841</v>
      </c>
      <c r="K282" s="259">
        <f ca="1">(SOCI!L18+SOCI!L48-SOCI!L57-SOCI!L43)*7%</f>
        <v>8115.0080462858841</v>
      </c>
      <c r="L282" s="259">
        <f ca="1">(SOCI!M18+SOCI!M48-SOCI!M57-SOCI!M43)*7%</f>
        <v>8150.0080462858841</v>
      </c>
      <c r="M282" s="259">
        <f ca="1">(SOCI!N18+SOCI!N48-SOCI!N57-SOCI!N43)*7%</f>
        <v>8150.0080462858841</v>
      </c>
      <c r="N282" s="259">
        <f ca="1">(SOCI!O18+SOCI!O48-SOCI!O57-SOCI!O43)*7%</f>
        <v>8150.0080462858841</v>
      </c>
      <c r="O282" s="294">
        <f ca="1">SUM(C282:N282)</f>
        <v>96645.096555430617</v>
      </c>
      <c r="P282" s="251"/>
    </row>
    <row r="283" spans="2:17" s="250" customFormat="1" ht="13.9" hidden="1" outlineLevel="1" x14ac:dyDescent="0.3">
      <c r="B283" s="301"/>
      <c r="C283" s="259"/>
      <c r="D283" s="259"/>
      <c r="E283" s="259"/>
      <c r="F283" s="259"/>
      <c r="G283" s="259"/>
      <c r="H283" s="259"/>
      <c r="I283" s="259"/>
      <c r="J283" s="259"/>
      <c r="K283" s="259"/>
      <c r="L283" s="259"/>
      <c r="M283" s="259"/>
      <c r="N283" s="259"/>
      <c r="O283" s="294"/>
      <c r="P283" s="251"/>
    </row>
    <row r="284" spans="2:17" s="250" customFormat="1" ht="13.9" hidden="1" outlineLevel="1" x14ac:dyDescent="0.3">
      <c r="B284" s="280"/>
      <c r="C284" s="259"/>
      <c r="D284" s="259"/>
      <c r="E284" s="259"/>
      <c r="F284" s="259"/>
      <c r="G284" s="259"/>
      <c r="H284" s="259"/>
      <c r="I284" s="259"/>
      <c r="J284" s="259"/>
      <c r="K284" s="259"/>
      <c r="L284" s="259"/>
      <c r="M284" s="259"/>
      <c r="N284" s="259"/>
      <c r="O284" s="294"/>
      <c r="P284" s="251"/>
    </row>
    <row r="285" spans="2:17" s="250" customFormat="1" ht="13.9" hidden="1" outlineLevel="1" x14ac:dyDescent="0.3">
      <c r="B285" s="309" t="s">
        <v>81</v>
      </c>
      <c r="C285" s="259"/>
      <c r="D285" s="259"/>
      <c r="E285" s="259"/>
      <c r="F285" s="259"/>
      <c r="G285" s="259"/>
      <c r="H285" s="259"/>
      <c r="I285" s="259"/>
      <c r="J285" s="259"/>
      <c r="K285" s="259"/>
      <c r="L285" s="259"/>
      <c r="M285" s="259"/>
      <c r="N285" s="259"/>
      <c r="O285" s="294"/>
      <c r="P285" s="251"/>
    </row>
    <row r="286" spans="2:17" s="250" customFormat="1" ht="13.9" hidden="1" outlineLevel="1" x14ac:dyDescent="0.3">
      <c r="B286" s="300" t="s">
        <v>211</v>
      </c>
      <c r="C286" s="430">
        <f t="shared" ref="C286:N286" si="101">-C273*30/$C$300</f>
        <v>-387567</v>
      </c>
      <c r="D286" s="430">
        <f t="shared" ca="1" si="101"/>
        <v>-330477.27784845955</v>
      </c>
      <c r="E286" s="430">
        <f t="shared" ca="1" si="101"/>
        <v>-330477.27784845955</v>
      </c>
      <c r="F286" s="430">
        <f t="shared" ca="1" si="101"/>
        <v>-330477.27784845955</v>
      </c>
      <c r="G286" s="430">
        <f t="shared" ca="1" si="101"/>
        <v>-330477.27784845955</v>
      </c>
      <c r="H286" s="430">
        <f t="shared" ca="1" si="101"/>
        <v>-330477.27784845955</v>
      </c>
      <c r="I286" s="430">
        <f t="shared" ca="1" si="101"/>
        <v>-330477.27784845955</v>
      </c>
      <c r="J286" s="430">
        <f t="shared" ca="1" si="101"/>
        <v>-330477.27784845955</v>
      </c>
      <c r="K286" s="430">
        <f t="shared" ca="1" si="101"/>
        <v>-330477.27784845955</v>
      </c>
      <c r="L286" s="430">
        <f t="shared" ca="1" si="101"/>
        <v>-330477.27784845955</v>
      </c>
      <c r="M286" s="430">
        <f t="shared" ca="1" si="101"/>
        <v>-330477.27784845955</v>
      </c>
      <c r="N286" s="430">
        <f t="shared" ca="1" si="101"/>
        <v>-330477.27784845955</v>
      </c>
      <c r="O286" s="294">
        <f ca="1">SUM(C286:N286)</f>
        <v>-4022817.0563330557</v>
      </c>
      <c r="P286" s="251"/>
    </row>
    <row r="287" spans="2:17" s="250" customFormat="1" ht="13.9" hidden="1" outlineLevel="1" x14ac:dyDescent="0.3">
      <c r="B287" s="300" t="s">
        <v>91</v>
      </c>
      <c r="C287" s="430">
        <v>0</v>
      </c>
      <c r="D287" s="430">
        <f t="shared" ref="D287:N287" si="102">-$C$274/10</f>
        <v>-1305.8</v>
      </c>
      <c r="E287" s="430">
        <f t="shared" si="102"/>
        <v>-1305.8</v>
      </c>
      <c r="F287" s="430">
        <f t="shared" si="102"/>
        <v>-1305.8</v>
      </c>
      <c r="G287" s="430">
        <f t="shared" si="102"/>
        <v>-1305.8</v>
      </c>
      <c r="H287" s="430">
        <f t="shared" si="102"/>
        <v>-1305.8</v>
      </c>
      <c r="I287" s="430">
        <f t="shared" si="102"/>
        <v>-1305.8</v>
      </c>
      <c r="J287" s="430">
        <f t="shared" si="102"/>
        <v>-1305.8</v>
      </c>
      <c r="K287" s="430">
        <f t="shared" si="102"/>
        <v>-1305.8</v>
      </c>
      <c r="L287" s="430">
        <f t="shared" si="102"/>
        <v>-1305.8</v>
      </c>
      <c r="M287" s="430">
        <f t="shared" si="102"/>
        <v>-1305.8</v>
      </c>
      <c r="N287" s="430">
        <f t="shared" si="102"/>
        <v>-1305.8</v>
      </c>
      <c r="O287" s="294">
        <f>SUM(C287:N287)</f>
        <v>-14363.799999999997</v>
      </c>
      <c r="Q287" s="263" t="s">
        <v>213</v>
      </c>
    </row>
    <row r="288" spans="2:17" s="250" customFormat="1" ht="13.9" hidden="1" outlineLevel="1" x14ac:dyDescent="0.3">
      <c r="B288" s="300" t="s">
        <v>212</v>
      </c>
      <c r="C288" s="430">
        <f t="shared" ref="C288:N288" si="103">-C275*30/$C$300</f>
        <v>-61509</v>
      </c>
      <c r="D288" s="430">
        <f t="shared" ca="1" si="103"/>
        <v>-7940.0080462858896</v>
      </c>
      <c r="E288" s="430">
        <f t="shared" ca="1" si="103"/>
        <v>-7940.0080462858841</v>
      </c>
      <c r="F288" s="430">
        <f t="shared" ca="1" si="103"/>
        <v>-7940.0080462858841</v>
      </c>
      <c r="G288" s="430">
        <f t="shared" ca="1" si="103"/>
        <v>-8010.0080462858841</v>
      </c>
      <c r="H288" s="430">
        <f t="shared" ca="1" si="103"/>
        <v>-8010.0080462858841</v>
      </c>
      <c r="I288" s="430">
        <f t="shared" ca="1" si="103"/>
        <v>-8010.0080462858841</v>
      </c>
      <c r="J288" s="430">
        <f t="shared" ca="1" si="103"/>
        <v>-8115.0080462858841</v>
      </c>
      <c r="K288" s="430">
        <f t="shared" ca="1" si="103"/>
        <v>-8115.0080462858841</v>
      </c>
      <c r="L288" s="430">
        <f t="shared" ca="1" si="103"/>
        <v>-8115.0080462858841</v>
      </c>
      <c r="M288" s="430">
        <f t="shared" ca="1" si="103"/>
        <v>-8150.0080462858841</v>
      </c>
      <c r="N288" s="430">
        <f t="shared" ca="1" si="103"/>
        <v>-8150.0080462858841</v>
      </c>
      <c r="O288" s="294">
        <f ca="1">SUM(C288:N288)</f>
        <v>-150004.08850914479</v>
      </c>
      <c r="P288" s="251"/>
    </row>
    <row r="289" spans="2:17" s="250" customFormat="1" ht="13.9" hidden="1" outlineLevel="1" x14ac:dyDescent="0.3">
      <c r="B289" s="301"/>
      <c r="C289" s="259"/>
      <c r="D289" s="259"/>
      <c r="E289" s="259"/>
      <c r="F289" s="259"/>
      <c r="G289" s="259"/>
      <c r="H289" s="259"/>
      <c r="I289" s="259"/>
      <c r="J289" s="259"/>
      <c r="K289" s="259"/>
      <c r="L289" s="259"/>
      <c r="M289" s="259"/>
      <c r="N289" s="259"/>
      <c r="O289" s="294"/>
      <c r="P289" s="251"/>
    </row>
    <row r="290" spans="2:17" s="250" customFormat="1" ht="13.9" hidden="1" outlineLevel="1" x14ac:dyDescent="0.3">
      <c r="B290" s="301"/>
      <c r="C290" s="259"/>
      <c r="D290" s="259"/>
      <c r="E290" s="259"/>
      <c r="F290" s="259"/>
      <c r="G290" s="259"/>
      <c r="H290" s="259"/>
      <c r="I290" s="259"/>
      <c r="J290" s="259"/>
      <c r="K290" s="259"/>
      <c r="L290" s="259"/>
      <c r="M290" s="259"/>
      <c r="N290" s="259"/>
      <c r="O290" s="294"/>
      <c r="P290" s="251"/>
    </row>
    <row r="291" spans="2:17" s="250" customFormat="1" ht="13.9" hidden="1" outlineLevel="1" x14ac:dyDescent="0.3">
      <c r="B291" s="309" t="s">
        <v>46</v>
      </c>
      <c r="C291" s="264"/>
      <c r="D291" s="264"/>
      <c r="E291" s="264"/>
      <c r="F291" s="264"/>
      <c r="G291" s="264"/>
      <c r="H291" s="264"/>
      <c r="I291" s="264"/>
      <c r="J291" s="264"/>
      <c r="K291" s="264"/>
      <c r="L291" s="264"/>
      <c r="M291" s="264"/>
      <c r="N291" s="264"/>
      <c r="O291" s="278"/>
      <c r="P291" s="251"/>
    </row>
    <row r="292" spans="2:17" s="250" customFormat="1" ht="13.9" hidden="1" outlineLevel="1" x14ac:dyDescent="0.3">
      <c r="B292" s="300" t="s">
        <v>211</v>
      </c>
      <c r="C292" s="264">
        <f t="shared" ref="C292:N292" ca="1" si="104">C273+C280+C286</f>
        <v>330477.27784845955</v>
      </c>
      <c r="D292" s="264">
        <f t="shared" ca="1" si="104"/>
        <v>330477.27784845955</v>
      </c>
      <c r="E292" s="264">
        <f t="shared" ca="1" si="104"/>
        <v>330477.27784845955</v>
      </c>
      <c r="F292" s="264">
        <f t="shared" ca="1" si="104"/>
        <v>330477.27784845955</v>
      </c>
      <c r="G292" s="264">
        <f t="shared" ca="1" si="104"/>
        <v>330477.27784845955</v>
      </c>
      <c r="H292" s="264">
        <f t="shared" ca="1" si="104"/>
        <v>330477.27784845955</v>
      </c>
      <c r="I292" s="264">
        <f t="shared" ca="1" si="104"/>
        <v>330477.27784845955</v>
      </c>
      <c r="J292" s="264">
        <f t="shared" ca="1" si="104"/>
        <v>330477.27784845955</v>
      </c>
      <c r="K292" s="264">
        <f t="shared" ca="1" si="104"/>
        <v>330477.27784845955</v>
      </c>
      <c r="L292" s="264">
        <f t="shared" ca="1" si="104"/>
        <v>330477.27784845955</v>
      </c>
      <c r="M292" s="264">
        <f t="shared" ca="1" si="104"/>
        <v>330477.27784845955</v>
      </c>
      <c r="N292" s="264">
        <f t="shared" ca="1" si="104"/>
        <v>330477.27784845955</v>
      </c>
      <c r="O292" s="278">
        <f ca="1">N292</f>
        <v>330477.27784845955</v>
      </c>
      <c r="P292" s="319"/>
    </row>
    <row r="293" spans="2:17" s="250" customFormat="1" ht="13.9" hidden="1" outlineLevel="1" x14ac:dyDescent="0.3">
      <c r="B293" s="300" t="s">
        <v>91</v>
      </c>
      <c r="C293" s="264">
        <f t="shared" ref="C293:N293" ca="1" si="105">C274+C281+C287</f>
        <v>18514.362411050628</v>
      </c>
      <c r="D293" s="264">
        <f t="shared" ca="1" si="105"/>
        <v>22664.924822101257</v>
      </c>
      <c r="E293" s="264">
        <f t="shared" ca="1" si="105"/>
        <v>26815.487233151885</v>
      </c>
      <c r="F293" s="264">
        <f t="shared" ca="1" si="105"/>
        <v>34196.049644202511</v>
      </c>
      <c r="G293" s="264">
        <f t="shared" ca="1" si="105"/>
        <v>41576.612055253136</v>
      </c>
      <c r="H293" s="264">
        <f t="shared" ca="1" si="105"/>
        <v>48957.174466303761</v>
      </c>
      <c r="I293" s="264">
        <f t="shared" ca="1" si="105"/>
        <v>61182.736877354386</v>
      </c>
      <c r="J293" s="264">
        <f t="shared" ca="1" si="105"/>
        <v>73408.299288405004</v>
      </c>
      <c r="K293" s="264">
        <f t="shared" ca="1" si="105"/>
        <v>85633.861699455636</v>
      </c>
      <c r="L293" s="264">
        <f t="shared" ca="1" si="105"/>
        <v>99474.424110506268</v>
      </c>
      <c r="M293" s="264">
        <f t="shared" ca="1" si="105"/>
        <v>113314.9865215569</v>
      </c>
      <c r="N293" s="264">
        <f t="shared" ca="1" si="105"/>
        <v>127155.54893260753</v>
      </c>
      <c r="O293" s="278">
        <f ca="1">N293</f>
        <v>127155.54893260753</v>
      </c>
      <c r="P293" s="319"/>
    </row>
    <row r="294" spans="2:17" s="250" customFormat="1" ht="13.9" hidden="1" outlineLevel="1" x14ac:dyDescent="0.3">
      <c r="B294" s="300" t="s">
        <v>212</v>
      </c>
      <c r="C294" s="264">
        <f t="shared" ref="C294:N294" ca="1" si="106">C275+C282+C288</f>
        <v>7940.0080462858896</v>
      </c>
      <c r="D294" s="264">
        <f t="shared" ca="1" si="106"/>
        <v>7940.0080462858841</v>
      </c>
      <c r="E294" s="264">
        <f t="shared" ca="1" si="106"/>
        <v>7940.0080462858841</v>
      </c>
      <c r="F294" s="264">
        <f t="shared" ca="1" si="106"/>
        <v>8010.0080462858841</v>
      </c>
      <c r="G294" s="264">
        <f t="shared" ca="1" si="106"/>
        <v>8010.0080462858841</v>
      </c>
      <c r="H294" s="264">
        <f t="shared" ca="1" si="106"/>
        <v>8010.0080462858841</v>
      </c>
      <c r="I294" s="264">
        <f t="shared" ca="1" si="106"/>
        <v>8115.0080462858841</v>
      </c>
      <c r="J294" s="264">
        <f t="shared" ca="1" si="106"/>
        <v>8115.0080462858841</v>
      </c>
      <c r="K294" s="264">
        <f t="shared" ca="1" si="106"/>
        <v>8115.0080462858841</v>
      </c>
      <c r="L294" s="264">
        <f t="shared" ca="1" si="106"/>
        <v>8150.0080462858841</v>
      </c>
      <c r="M294" s="264">
        <f t="shared" ca="1" si="106"/>
        <v>8150.0080462858841</v>
      </c>
      <c r="N294" s="264">
        <f t="shared" ca="1" si="106"/>
        <v>8150.0080462858841</v>
      </c>
      <c r="O294" s="278">
        <f ca="1">N294</f>
        <v>8150.0080462858841</v>
      </c>
      <c r="P294" s="319"/>
    </row>
    <row r="295" spans="2:17" s="250" customFormat="1" ht="13.9" hidden="1" outlineLevel="1" x14ac:dyDescent="0.3">
      <c r="B295" s="301"/>
      <c r="C295" s="264"/>
      <c r="D295" s="264"/>
      <c r="E295" s="264"/>
      <c r="F295" s="264"/>
      <c r="G295" s="264"/>
      <c r="H295" s="264"/>
      <c r="I295" s="264"/>
      <c r="J295" s="264"/>
      <c r="K295" s="264"/>
      <c r="L295" s="264"/>
      <c r="M295" s="264"/>
      <c r="N295" s="264"/>
      <c r="O295" s="278"/>
      <c r="P295" s="251"/>
    </row>
    <row r="296" spans="2:17" s="250" customFormat="1" ht="13.9" hidden="1" outlineLevel="1" x14ac:dyDescent="0.3">
      <c r="B296" s="280"/>
      <c r="C296" s="261">
        <f t="shared" ref="C296:N296" ca="1" si="107">SUM(C292:C295)</f>
        <v>356931.64830579609</v>
      </c>
      <c r="D296" s="261">
        <f t="shared" ca="1" si="107"/>
        <v>361082.21071684669</v>
      </c>
      <c r="E296" s="261">
        <f t="shared" ca="1" si="107"/>
        <v>365232.77312789735</v>
      </c>
      <c r="F296" s="261">
        <f t="shared" ca="1" si="107"/>
        <v>372683.33553894795</v>
      </c>
      <c r="G296" s="261">
        <f t="shared" ca="1" si="107"/>
        <v>380063.89794999856</v>
      </c>
      <c r="H296" s="261">
        <f t="shared" ca="1" si="107"/>
        <v>387444.46036104922</v>
      </c>
      <c r="I296" s="261">
        <f t="shared" ca="1" si="107"/>
        <v>399775.02277209982</v>
      </c>
      <c r="J296" s="261">
        <f t="shared" ca="1" si="107"/>
        <v>412000.58518315043</v>
      </c>
      <c r="K296" s="261">
        <f t="shared" ca="1" si="107"/>
        <v>424226.14759420109</v>
      </c>
      <c r="L296" s="261">
        <f t="shared" ca="1" si="107"/>
        <v>438101.71000525169</v>
      </c>
      <c r="M296" s="261">
        <f t="shared" ca="1" si="107"/>
        <v>451942.27241630235</v>
      </c>
      <c r="N296" s="261">
        <f t="shared" ca="1" si="107"/>
        <v>465782.83482735296</v>
      </c>
      <c r="O296" s="320">
        <f ca="1">N296</f>
        <v>465782.83482735296</v>
      </c>
      <c r="P296" s="251"/>
    </row>
    <row r="297" spans="2:17" s="250" customFormat="1" ht="14.45" hidden="1" outlineLevel="1" thickBot="1" x14ac:dyDescent="0.35">
      <c r="B297" s="288"/>
      <c r="C297" s="296"/>
      <c r="D297" s="296"/>
      <c r="E297" s="296"/>
      <c r="F297" s="296"/>
      <c r="G297" s="296"/>
      <c r="H297" s="296"/>
      <c r="I297" s="296"/>
      <c r="J297" s="296"/>
      <c r="K297" s="296"/>
      <c r="L297" s="296"/>
      <c r="M297" s="296"/>
      <c r="N297" s="296"/>
      <c r="O297" s="297"/>
      <c r="P297" s="251"/>
    </row>
    <row r="298" spans="2:17" s="250" customFormat="1" ht="13.9" hidden="1" outlineLevel="1" x14ac:dyDescent="0.3">
      <c r="B298" s="262"/>
      <c r="C298" s="262"/>
      <c r="D298" s="262"/>
      <c r="E298" s="262"/>
      <c r="F298" s="262"/>
      <c r="G298" s="262"/>
      <c r="H298" s="262"/>
      <c r="I298" s="303"/>
      <c r="J298" s="262"/>
      <c r="K298" s="262"/>
      <c r="L298" s="262"/>
      <c r="M298" s="262"/>
      <c r="N298" s="262"/>
      <c r="O298" s="262"/>
      <c r="P298" s="251"/>
    </row>
    <row r="299" spans="2:17" s="248" customFormat="1" ht="13.9" hidden="1" outlineLevel="1" x14ac:dyDescent="0.3">
      <c r="B299" s="248" t="s">
        <v>65</v>
      </c>
      <c r="C299" s="321">
        <v>30</v>
      </c>
      <c r="G299" s="258"/>
      <c r="I299" s="255"/>
      <c r="P299" s="307"/>
    </row>
    <row r="300" spans="2:17" s="248" customFormat="1" ht="13.9" hidden="1" outlineLevel="1" x14ac:dyDescent="0.3">
      <c r="B300" s="307" t="s">
        <v>145</v>
      </c>
      <c r="C300" s="321">
        <v>30</v>
      </c>
      <c r="P300" s="249"/>
    </row>
    <row r="301" spans="2:17" s="248" customFormat="1" ht="13.9" hidden="1" outlineLevel="1" x14ac:dyDescent="0.3">
      <c r="C301" s="307"/>
      <c r="D301" s="322"/>
      <c r="Q301" s="249"/>
    </row>
    <row r="302" spans="2:17" s="248" customFormat="1" ht="13.9" hidden="1" outlineLevel="1" x14ac:dyDescent="0.3">
      <c r="Q302" s="249"/>
    </row>
    <row r="303" spans="2:17" s="272" customFormat="1" ht="13.9" collapsed="1" x14ac:dyDescent="0.3">
      <c r="B303" s="270" t="s">
        <v>54</v>
      </c>
      <c r="C303" s="271"/>
      <c r="D303" s="271"/>
      <c r="E303" s="271"/>
      <c r="F303" s="271"/>
      <c r="G303" s="271"/>
      <c r="H303" s="271"/>
      <c r="I303" s="271"/>
      <c r="J303" s="271"/>
      <c r="K303" s="271"/>
      <c r="L303" s="271"/>
      <c r="M303" s="271"/>
      <c r="N303" s="271"/>
      <c r="O303" s="271"/>
      <c r="P303" s="271"/>
      <c r="Q303" s="271"/>
    </row>
    <row r="304" spans="2:17" s="248" customFormat="1" ht="13.9" x14ac:dyDescent="0.3">
      <c r="B304" s="252"/>
      <c r="C304" s="252"/>
      <c r="D304" s="453">
        <v>2014</v>
      </c>
      <c r="E304" s="453"/>
      <c r="F304" s="453"/>
      <c r="G304" s="453"/>
      <c r="H304" s="453"/>
      <c r="I304" s="453"/>
      <c r="J304" s="453"/>
      <c r="K304" s="453"/>
      <c r="L304" s="453"/>
      <c r="M304" s="453"/>
      <c r="N304" s="453"/>
      <c r="O304" s="453"/>
      <c r="P304" s="252"/>
      <c r="Q304" s="252"/>
    </row>
    <row r="305" spans="2:17" s="248" customFormat="1" ht="13.9" x14ac:dyDescent="0.3">
      <c r="B305" s="253"/>
      <c r="C305" s="253"/>
      <c r="D305" s="253" t="s">
        <v>1</v>
      </c>
      <c r="E305" s="253" t="s">
        <v>2</v>
      </c>
      <c r="F305" s="253" t="s">
        <v>3</v>
      </c>
      <c r="G305" s="253" t="s">
        <v>4</v>
      </c>
      <c r="H305" s="253" t="s">
        <v>5</v>
      </c>
      <c r="I305" s="253" t="s">
        <v>6</v>
      </c>
      <c r="J305" s="253" t="s">
        <v>7</v>
      </c>
      <c r="K305" s="253" t="s">
        <v>8</v>
      </c>
      <c r="L305" s="253" t="s">
        <v>9</v>
      </c>
      <c r="M305" s="253" t="s">
        <v>10</v>
      </c>
      <c r="N305" s="253" t="s">
        <v>11</v>
      </c>
      <c r="O305" s="253" t="s">
        <v>12</v>
      </c>
      <c r="P305" s="253" t="s">
        <v>30</v>
      </c>
      <c r="Q305" s="253" t="s">
        <v>32</v>
      </c>
    </row>
    <row r="306" spans="2:17" s="248" customFormat="1" ht="13.9" x14ac:dyDescent="0.3">
      <c r="Q306" s="249"/>
    </row>
    <row r="307" spans="2:17" s="248" customFormat="1" ht="13.9" hidden="1" outlineLevel="1" x14ac:dyDescent="0.3">
      <c r="B307" s="299" t="s">
        <v>53</v>
      </c>
      <c r="C307" s="275"/>
      <c r="D307" s="275"/>
      <c r="E307" s="275"/>
      <c r="F307" s="275"/>
      <c r="G307" s="275"/>
      <c r="H307" s="275"/>
      <c r="I307" s="275"/>
      <c r="J307" s="275"/>
      <c r="K307" s="275"/>
      <c r="L307" s="275"/>
      <c r="M307" s="275"/>
      <c r="N307" s="275"/>
      <c r="O307" s="323"/>
      <c r="P307" s="249"/>
    </row>
    <row r="308" spans="2:17" s="248" customFormat="1" ht="13.9" hidden="1" outlineLevel="1" x14ac:dyDescent="0.3">
      <c r="B308" s="280" t="s">
        <v>43</v>
      </c>
      <c r="C308" s="430">
        <v>0</v>
      </c>
      <c r="D308" s="264">
        <f t="shared" ref="D308:N308" si="108">C311</f>
        <v>0</v>
      </c>
      <c r="E308" s="264">
        <f t="shared" si="108"/>
        <v>0</v>
      </c>
      <c r="F308" s="264">
        <f t="shared" si="108"/>
        <v>0</v>
      </c>
      <c r="G308" s="264">
        <f t="shared" si="108"/>
        <v>0</v>
      </c>
      <c r="H308" s="264">
        <f t="shared" si="108"/>
        <v>0</v>
      </c>
      <c r="I308" s="264">
        <f t="shared" si="108"/>
        <v>0</v>
      </c>
      <c r="J308" s="264">
        <f t="shared" si="108"/>
        <v>0</v>
      </c>
      <c r="K308" s="264">
        <f t="shared" si="108"/>
        <v>0</v>
      </c>
      <c r="L308" s="264">
        <f t="shared" si="108"/>
        <v>0</v>
      </c>
      <c r="M308" s="264">
        <f t="shared" si="108"/>
        <v>0</v>
      </c>
      <c r="N308" s="264">
        <f t="shared" si="108"/>
        <v>0</v>
      </c>
      <c r="O308" s="324">
        <f>C308</f>
        <v>0</v>
      </c>
      <c r="P308" s="249"/>
    </row>
    <row r="309" spans="2:17" s="248" customFormat="1" ht="27.6" hidden="1" outlineLevel="1" x14ac:dyDescent="0.3">
      <c r="B309" s="280" t="s">
        <v>56</v>
      </c>
      <c r="C309" s="430">
        <v>0</v>
      </c>
      <c r="D309" s="430">
        <v>0</v>
      </c>
      <c r="E309" s="430">
        <v>0</v>
      </c>
      <c r="F309" s="430">
        <v>0</v>
      </c>
      <c r="G309" s="430">
        <v>0</v>
      </c>
      <c r="H309" s="430"/>
      <c r="I309" s="430">
        <v>0</v>
      </c>
      <c r="J309" s="430">
        <v>0</v>
      </c>
      <c r="K309" s="430">
        <v>0</v>
      </c>
      <c r="L309" s="430">
        <v>0</v>
      </c>
      <c r="M309" s="430">
        <v>0</v>
      </c>
      <c r="N309" s="430">
        <v>0</v>
      </c>
      <c r="O309" s="325">
        <f>SUM(C309:N309)</f>
        <v>0</v>
      </c>
      <c r="Q309" s="249" t="s">
        <v>105</v>
      </c>
    </row>
    <row r="310" spans="2:17" s="248" customFormat="1" ht="13.9" hidden="1" outlineLevel="1" x14ac:dyDescent="0.3">
      <c r="B310" s="280" t="s">
        <v>57</v>
      </c>
      <c r="C310" s="430">
        <v>0</v>
      </c>
      <c r="D310" s="430">
        <v>0</v>
      </c>
      <c r="E310" s="430">
        <v>0</v>
      </c>
      <c r="F310" s="430">
        <v>0</v>
      </c>
      <c r="G310" s="430">
        <v>0</v>
      </c>
      <c r="H310" s="430">
        <v>0</v>
      </c>
      <c r="I310" s="430">
        <v>0</v>
      </c>
      <c r="J310" s="430">
        <v>0</v>
      </c>
      <c r="K310" s="430">
        <v>0</v>
      </c>
      <c r="L310" s="430">
        <v>0</v>
      </c>
      <c r="M310" s="430">
        <v>0</v>
      </c>
      <c r="N310" s="430">
        <v>0</v>
      </c>
      <c r="O310" s="325">
        <f>SUM(C310:N310)</f>
        <v>0</v>
      </c>
      <c r="Q310" s="249" t="s">
        <v>106</v>
      </c>
    </row>
    <row r="311" spans="2:17" s="248" customFormat="1" ht="13.9" hidden="1" outlineLevel="1" x14ac:dyDescent="0.3">
      <c r="B311" s="280" t="s">
        <v>46</v>
      </c>
      <c r="C311" s="282">
        <f t="shared" ref="C311:N311" si="109">SUM(C308:C310)</f>
        <v>0</v>
      </c>
      <c r="D311" s="282">
        <f t="shared" si="109"/>
        <v>0</v>
      </c>
      <c r="E311" s="282">
        <f t="shared" si="109"/>
        <v>0</v>
      </c>
      <c r="F311" s="282">
        <f t="shared" si="109"/>
        <v>0</v>
      </c>
      <c r="G311" s="282">
        <f t="shared" si="109"/>
        <v>0</v>
      </c>
      <c r="H311" s="282">
        <f t="shared" si="109"/>
        <v>0</v>
      </c>
      <c r="I311" s="282">
        <f t="shared" si="109"/>
        <v>0</v>
      </c>
      <c r="J311" s="282">
        <f t="shared" si="109"/>
        <v>0</v>
      </c>
      <c r="K311" s="282">
        <f t="shared" si="109"/>
        <v>0</v>
      </c>
      <c r="L311" s="282">
        <f t="shared" si="109"/>
        <v>0</v>
      </c>
      <c r="M311" s="282">
        <f t="shared" si="109"/>
        <v>0</v>
      </c>
      <c r="N311" s="282">
        <f t="shared" si="109"/>
        <v>0</v>
      </c>
      <c r="O311" s="326">
        <f>N311</f>
        <v>0</v>
      </c>
      <c r="Q311" s="249"/>
    </row>
    <row r="312" spans="2:17" s="248" customFormat="1" ht="13.9" hidden="1" outlineLevel="1" x14ac:dyDescent="0.3">
      <c r="B312" s="280"/>
      <c r="C312" s="262"/>
      <c r="D312" s="262"/>
      <c r="E312" s="262"/>
      <c r="F312" s="262"/>
      <c r="G312" s="262"/>
      <c r="H312" s="262"/>
      <c r="I312" s="262"/>
      <c r="J312" s="262"/>
      <c r="K312" s="262"/>
      <c r="L312" s="262"/>
      <c r="M312" s="262"/>
      <c r="N312" s="262"/>
      <c r="O312" s="327"/>
      <c r="Q312" s="249"/>
    </row>
    <row r="313" spans="2:17" s="248" customFormat="1" ht="13.9" hidden="1" outlineLevel="1" x14ac:dyDescent="0.3">
      <c r="B313" s="280" t="s">
        <v>58</v>
      </c>
      <c r="C313" s="328">
        <v>0.04</v>
      </c>
      <c r="D313" s="328">
        <v>0.04</v>
      </c>
      <c r="E313" s="328">
        <v>0.04</v>
      </c>
      <c r="F313" s="328">
        <v>0.04</v>
      </c>
      <c r="G313" s="328">
        <v>0.04</v>
      </c>
      <c r="H313" s="328">
        <v>0.04</v>
      </c>
      <c r="I313" s="328">
        <v>0.04</v>
      </c>
      <c r="J313" s="328">
        <v>0.04</v>
      </c>
      <c r="K313" s="328">
        <v>0.04</v>
      </c>
      <c r="L313" s="328">
        <v>0.04</v>
      </c>
      <c r="M313" s="328">
        <v>0.04</v>
      </c>
      <c r="N313" s="328">
        <v>0.04</v>
      </c>
      <c r="O313" s="327"/>
      <c r="Q313" s="249" t="s">
        <v>59</v>
      </c>
    </row>
    <row r="314" spans="2:17" s="248" customFormat="1" ht="13.9" hidden="1" outlineLevel="1" x14ac:dyDescent="0.3">
      <c r="B314" s="280" t="s">
        <v>34</v>
      </c>
      <c r="C314" s="316">
        <f t="shared" ref="C314:N314" si="110">C313/12*AVERAGE(C311,C308)</f>
        <v>0</v>
      </c>
      <c r="D314" s="316">
        <f t="shared" si="110"/>
        <v>0</v>
      </c>
      <c r="E314" s="316">
        <f t="shared" si="110"/>
        <v>0</v>
      </c>
      <c r="F314" s="316">
        <f t="shared" si="110"/>
        <v>0</v>
      </c>
      <c r="G314" s="316">
        <f t="shared" si="110"/>
        <v>0</v>
      </c>
      <c r="H314" s="316">
        <f t="shared" si="110"/>
        <v>0</v>
      </c>
      <c r="I314" s="316">
        <f t="shared" si="110"/>
        <v>0</v>
      </c>
      <c r="J314" s="316">
        <f t="shared" si="110"/>
        <v>0</v>
      </c>
      <c r="K314" s="316">
        <f t="shared" si="110"/>
        <v>0</v>
      </c>
      <c r="L314" s="316">
        <f t="shared" si="110"/>
        <v>0</v>
      </c>
      <c r="M314" s="316">
        <f t="shared" si="110"/>
        <v>0</v>
      </c>
      <c r="N314" s="316">
        <f t="shared" si="110"/>
        <v>0</v>
      </c>
      <c r="O314" s="325">
        <f>SUM(C314:N314)</f>
        <v>0</v>
      </c>
      <c r="Q314" s="249"/>
    </row>
    <row r="315" spans="2:17" s="248" customFormat="1" ht="14.45" hidden="1" outlineLevel="1" thickBot="1" x14ac:dyDescent="0.35">
      <c r="B315" s="288"/>
      <c r="C315" s="296"/>
      <c r="D315" s="296"/>
      <c r="E315" s="296"/>
      <c r="F315" s="296"/>
      <c r="G315" s="296"/>
      <c r="H315" s="296"/>
      <c r="I315" s="296"/>
      <c r="J315" s="296"/>
      <c r="K315" s="296"/>
      <c r="L315" s="296"/>
      <c r="M315" s="296"/>
      <c r="N315" s="296"/>
      <c r="O315" s="329"/>
      <c r="Q315" s="249"/>
    </row>
    <row r="316" spans="2:17" s="248" customFormat="1" ht="14.45" hidden="1" outlineLevel="1" thickBot="1" x14ac:dyDescent="0.35">
      <c r="Q316" s="249"/>
    </row>
    <row r="317" spans="2:17" s="248" customFormat="1" ht="13.9" hidden="1" outlineLevel="1" x14ac:dyDescent="0.3">
      <c r="B317" s="299" t="s">
        <v>55</v>
      </c>
      <c r="C317" s="275"/>
      <c r="D317" s="275"/>
      <c r="E317" s="275"/>
      <c r="F317" s="275"/>
      <c r="G317" s="275"/>
      <c r="H317" s="275"/>
      <c r="I317" s="275"/>
      <c r="J317" s="275"/>
      <c r="K317" s="275"/>
      <c r="L317" s="275"/>
      <c r="M317" s="275"/>
      <c r="N317" s="275"/>
      <c r="O317" s="323"/>
      <c r="Q317" s="249"/>
    </row>
    <row r="318" spans="2:17" s="248" customFormat="1" ht="13.9" hidden="1" outlineLevel="1" x14ac:dyDescent="0.3">
      <c r="B318" s="280" t="s">
        <v>43</v>
      </c>
      <c r="C318" s="430">
        <v>1445555</v>
      </c>
      <c r="D318" s="264">
        <f t="shared" ref="D318:N318" si="111">C321</f>
        <v>1427108</v>
      </c>
      <c r="E318" s="264">
        <f t="shared" si="111"/>
        <v>1408661</v>
      </c>
      <c r="F318" s="264">
        <f t="shared" si="111"/>
        <v>1390214</v>
      </c>
      <c r="G318" s="264">
        <f t="shared" si="111"/>
        <v>1371767</v>
      </c>
      <c r="H318" s="264">
        <f t="shared" si="111"/>
        <v>1353320</v>
      </c>
      <c r="I318" s="264">
        <f t="shared" si="111"/>
        <v>1334873</v>
      </c>
      <c r="J318" s="264">
        <f t="shared" si="111"/>
        <v>1316426</v>
      </c>
      <c r="K318" s="264">
        <f t="shared" si="111"/>
        <v>1297979</v>
      </c>
      <c r="L318" s="264">
        <f t="shared" si="111"/>
        <v>1279532</v>
      </c>
      <c r="M318" s="264">
        <f t="shared" si="111"/>
        <v>1261085</v>
      </c>
      <c r="N318" s="264">
        <f t="shared" si="111"/>
        <v>1242638</v>
      </c>
      <c r="O318" s="325">
        <f>C318</f>
        <v>1445555</v>
      </c>
      <c r="Q318" s="249"/>
    </row>
    <row r="319" spans="2:17" s="248" customFormat="1" ht="27.6" hidden="1" outlineLevel="1" x14ac:dyDescent="0.3">
      <c r="B319" s="280" t="s">
        <v>56</v>
      </c>
      <c r="C319" s="430">
        <v>0</v>
      </c>
      <c r="D319" s="430">
        <v>0</v>
      </c>
      <c r="E319" s="430">
        <v>0</v>
      </c>
      <c r="F319" s="430">
        <v>0</v>
      </c>
      <c r="G319" s="430">
        <v>0</v>
      </c>
      <c r="H319" s="430">
        <v>0</v>
      </c>
      <c r="I319" s="430">
        <v>0</v>
      </c>
      <c r="J319" s="430">
        <v>0</v>
      </c>
      <c r="K319" s="430">
        <v>0</v>
      </c>
      <c r="L319" s="430">
        <v>0</v>
      </c>
      <c r="M319" s="430">
        <v>0</v>
      </c>
      <c r="N319" s="430"/>
      <c r="O319" s="325">
        <f>SUM(C319:N319)</f>
        <v>0</v>
      </c>
      <c r="Q319" s="249" t="s">
        <v>107</v>
      </c>
    </row>
    <row r="320" spans="2:17" s="248" customFormat="1" ht="27.6" hidden="1" outlineLevel="1" x14ac:dyDescent="0.3">
      <c r="B320" s="280" t="s">
        <v>57</v>
      </c>
      <c r="C320" s="430">
        <f t="shared" ref="C320:N320" si="112">$O$320/12</f>
        <v>-18447</v>
      </c>
      <c r="D320" s="430">
        <f t="shared" si="112"/>
        <v>-18447</v>
      </c>
      <c r="E320" s="430">
        <f t="shared" si="112"/>
        <v>-18447</v>
      </c>
      <c r="F320" s="430">
        <f t="shared" si="112"/>
        <v>-18447</v>
      </c>
      <c r="G320" s="430">
        <f t="shared" si="112"/>
        <v>-18447</v>
      </c>
      <c r="H320" s="430">
        <f t="shared" si="112"/>
        <v>-18447</v>
      </c>
      <c r="I320" s="430">
        <f t="shared" si="112"/>
        <v>-18447</v>
      </c>
      <c r="J320" s="430">
        <f t="shared" si="112"/>
        <v>-18447</v>
      </c>
      <c r="K320" s="430">
        <f t="shared" si="112"/>
        <v>-18447</v>
      </c>
      <c r="L320" s="430">
        <f t="shared" si="112"/>
        <v>-18447</v>
      </c>
      <c r="M320" s="430">
        <f t="shared" si="112"/>
        <v>-18447</v>
      </c>
      <c r="N320" s="430">
        <f t="shared" si="112"/>
        <v>-18447</v>
      </c>
      <c r="O320" s="325">
        <v>-221364</v>
      </c>
      <c r="Q320" s="260" t="s">
        <v>214</v>
      </c>
    </row>
    <row r="321" spans="2:17" s="248" customFormat="1" ht="13.9" hidden="1" outlineLevel="1" x14ac:dyDescent="0.3">
      <c r="B321" s="280" t="s">
        <v>46</v>
      </c>
      <c r="C321" s="282">
        <f t="shared" ref="C321:N321" si="113">SUM(C318:C320)</f>
        <v>1427108</v>
      </c>
      <c r="D321" s="282">
        <f t="shared" si="113"/>
        <v>1408661</v>
      </c>
      <c r="E321" s="282">
        <f t="shared" si="113"/>
        <v>1390214</v>
      </c>
      <c r="F321" s="282">
        <f t="shared" si="113"/>
        <v>1371767</v>
      </c>
      <c r="G321" s="282">
        <f t="shared" si="113"/>
        <v>1353320</v>
      </c>
      <c r="H321" s="282">
        <f t="shared" si="113"/>
        <v>1334873</v>
      </c>
      <c r="I321" s="282">
        <f t="shared" si="113"/>
        <v>1316426</v>
      </c>
      <c r="J321" s="282">
        <f t="shared" si="113"/>
        <v>1297979</v>
      </c>
      <c r="K321" s="282">
        <f t="shared" si="113"/>
        <v>1279532</v>
      </c>
      <c r="L321" s="282">
        <f t="shared" si="113"/>
        <v>1261085</v>
      </c>
      <c r="M321" s="282">
        <f t="shared" si="113"/>
        <v>1242638</v>
      </c>
      <c r="N321" s="282">
        <f t="shared" si="113"/>
        <v>1224191</v>
      </c>
      <c r="O321" s="326">
        <f>N321</f>
        <v>1224191</v>
      </c>
      <c r="Q321" s="249"/>
    </row>
    <row r="322" spans="2:17" s="248" customFormat="1" ht="13.9" hidden="1" outlineLevel="1" x14ac:dyDescent="0.3">
      <c r="B322" s="280"/>
      <c r="C322" s="262"/>
      <c r="D322" s="262"/>
      <c r="E322" s="262"/>
      <c r="F322" s="262"/>
      <c r="G322" s="262"/>
      <c r="H322" s="262"/>
      <c r="I322" s="262"/>
      <c r="J322" s="262"/>
      <c r="K322" s="262"/>
      <c r="L322" s="262"/>
      <c r="M322" s="262"/>
      <c r="N322" s="262"/>
      <c r="O322" s="327"/>
      <c r="Q322" s="249"/>
    </row>
    <row r="323" spans="2:17" s="248" customFormat="1" ht="13.9" hidden="1" outlineLevel="1" x14ac:dyDescent="0.3">
      <c r="B323" s="280" t="s">
        <v>58</v>
      </c>
      <c r="C323" s="328">
        <v>1.4E-2</v>
      </c>
      <c r="D323" s="328">
        <v>1.2999999999999999E-2</v>
      </c>
      <c r="E323" s="328">
        <v>1.2999999999999999E-2</v>
      </c>
      <c r="F323" s="328">
        <v>1.2999999999999999E-2</v>
      </c>
      <c r="G323" s="328">
        <v>1.2999999999999999E-2</v>
      </c>
      <c r="H323" s="328">
        <v>1.2999999999999999E-2</v>
      </c>
      <c r="I323" s="328">
        <v>1.2999999999999999E-2</v>
      </c>
      <c r="J323" s="328">
        <v>1.2999999999999999E-2</v>
      </c>
      <c r="K323" s="328">
        <v>1.2999999999999999E-2</v>
      </c>
      <c r="L323" s="328">
        <v>1.2999999999999999E-2</v>
      </c>
      <c r="M323" s="328">
        <v>1.2999999999999999E-2</v>
      </c>
      <c r="N323" s="328">
        <v>1.2999999999999999E-2</v>
      </c>
      <c r="O323" s="327"/>
      <c r="Q323" s="249" t="s">
        <v>59</v>
      </c>
    </row>
    <row r="324" spans="2:17" s="248" customFormat="1" ht="13.9" hidden="1" outlineLevel="1" x14ac:dyDescent="0.3">
      <c r="B324" s="280" t="s">
        <v>34</v>
      </c>
      <c r="C324" s="330">
        <f t="shared" ref="C324:N324" si="114">C323/12*AVERAGE(C321,C318)</f>
        <v>1675.7200833333334</v>
      </c>
      <c r="D324" s="330">
        <f t="shared" si="114"/>
        <v>1536.0415416666665</v>
      </c>
      <c r="E324" s="330">
        <f t="shared" si="114"/>
        <v>1516.0572916666665</v>
      </c>
      <c r="F324" s="330">
        <f t="shared" si="114"/>
        <v>1496.0730416666665</v>
      </c>
      <c r="G324" s="330">
        <f t="shared" si="114"/>
        <v>1476.0887916666666</v>
      </c>
      <c r="H324" s="330">
        <f t="shared" si="114"/>
        <v>1456.1045416666666</v>
      </c>
      <c r="I324" s="330">
        <f t="shared" si="114"/>
        <v>1436.1202916666666</v>
      </c>
      <c r="J324" s="330">
        <f t="shared" si="114"/>
        <v>1416.1360416666666</v>
      </c>
      <c r="K324" s="330">
        <f t="shared" si="114"/>
        <v>1396.1517916666667</v>
      </c>
      <c r="L324" s="330">
        <f t="shared" si="114"/>
        <v>1376.1675416666667</v>
      </c>
      <c r="M324" s="330">
        <f t="shared" si="114"/>
        <v>1356.1832916666665</v>
      </c>
      <c r="N324" s="316">
        <f t="shared" si="114"/>
        <v>1336.1990416666665</v>
      </c>
      <c r="O324" s="325">
        <f>SUM(C324:N324)</f>
        <v>17473.043291666665</v>
      </c>
      <c r="P324" s="249"/>
    </row>
    <row r="325" spans="2:17" s="248" customFormat="1" ht="14.45" hidden="1" outlineLevel="1" thickBot="1" x14ac:dyDescent="0.35">
      <c r="B325" s="288"/>
      <c r="C325" s="296"/>
      <c r="D325" s="296"/>
      <c r="E325" s="296"/>
      <c r="F325" s="296"/>
      <c r="G325" s="296"/>
      <c r="H325" s="296"/>
      <c r="I325" s="296"/>
      <c r="J325" s="296"/>
      <c r="K325" s="296"/>
      <c r="L325" s="296"/>
      <c r="M325" s="296"/>
      <c r="N325" s="296"/>
      <c r="O325" s="329"/>
      <c r="P325" s="249"/>
    </row>
    <row r="326" spans="2:17" s="248" customFormat="1" ht="13.9" hidden="1" outlineLevel="1" x14ac:dyDescent="0.3">
      <c r="Q326" s="249"/>
    </row>
    <row r="327" spans="2:17" s="248" customFormat="1" ht="13.9" hidden="1" outlineLevel="1" x14ac:dyDescent="0.3">
      <c r="Q327" s="249"/>
    </row>
    <row r="328" spans="2:17" s="272" customFormat="1" ht="13.9" collapsed="1" x14ac:dyDescent="0.3">
      <c r="B328" s="270" t="s">
        <v>66</v>
      </c>
      <c r="C328" s="271"/>
      <c r="D328" s="271"/>
      <c r="E328" s="271"/>
      <c r="F328" s="271"/>
      <c r="G328" s="271"/>
      <c r="H328" s="271"/>
      <c r="I328" s="271"/>
      <c r="J328" s="271"/>
      <c r="K328" s="271"/>
      <c r="L328" s="271"/>
      <c r="M328" s="271"/>
      <c r="N328" s="271"/>
      <c r="O328" s="271"/>
      <c r="P328" s="271"/>
      <c r="Q328" s="271"/>
    </row>
    <row r="329" spans="2:17" s="248" customFormat="1" ht="13.9" x14ac:dyDescent="0.3">
      <c r="B329" s="252"/>
      <c r="C329" s="252"/>
      <c r="D329" s="453">
        <v>2014</v>
      </c>
      <c r="E329" s="453"/>
      <c r="F329" s="453"/>
      <c r="G329" s="453"/>
      <c r="H329" s="453"/>
      <c r="I329" s="453"/>
      <c r="J329" s="453"/>
      <c r="K329" s="453"/>
      <c r="L329" s="453"/>
      <c r="M329" s="453"/>
      <c r="N329" s="453"/>
      <c r="O329" s="453"/>
      <c r="P329" s="252"/>
      <c r="Q329" s="252"/>
    </row>
    <row r="330" spans="2:17" s="248" customFormat="1" ht="13.9" x14ac:dyDescent="0.3">
      <c r="B330" s="253"/>
      <c r="C330" s="253"/>
      <c r="D330" s="253" t="s">
        <v>1</v>
      </c>
      <c r="E330" s="253" t="s">
        <v>2</v>
      </c>
      <c r="F330" s="253" t="s">
        <v>3</v>
      </c>
      <c r="G330" s="253" t="s">
        <v>4</v>
      </c>
      <c r="H330" s="253" t="s">
        <v>5</v>
      </c>
      <c r="I330" s="253" t="s">
        <v>6</v>
      </c>
      <c r="J330" s="253" t="s">
        <v>7</v>
      </c>
      <c r="K330" s="253" t="s">
        <v>8</v>
      </c>
      <c r="L330" s="253" t="s">
        <v>9</v>
      </c>
      <c r="M330" s="253" t="s">
        <v>10</v>
      </c>
      <c r="N330" s="253" t="s">
        <v>11</v>
      </c>
      <c r="O330" s="253" t="s">
        <v>12</v>
      </c>
      <c r="P330" s="253" t="s">
        <v>30</v>
      </c>
      <c r="Q330" s="253" t="s">
        <v>32</v>
      </c>
    </row>
    <row r="331" spans="2:17" s="248" customFormat="1" ht="13.9" x14ac:dyDescent="0.3">
      <c r="Q331" s="249"/>
    </row>
    <row r="332" spans="2:17" s="248" customFormat="1" ht="13.9" hidden="1" outlineLevel="1" x14ac:dyDescent="0.3">
      <c r="B332" s="299" t="s">
        <v>61</v>
      </c>
      <c r="C332" s="275"/>
      <c r="D332" s="275"/>
      <c r="E332" s="275"/>
      <c r="F332" s="275"/>
      <c r="G332" s="275"/>
      <c r="H332" s="275"/>
      <c r="I332" s="275"/>
      <c r="J332" s="275"/>
      <c r="K332" s="275"/>
      <c r="L332" s="275"/>
      <c r="M332" s="275"/>
      <c r="N332" s="275"/>
      <c r="O332" s="276"/>
      <c r="P332" s="249"/>
    </row>
    <row r="333" spans="2:17" s="248" customFormat="1" ht="13.9" hidden="1" outlineLevel="1" x14ac:dyDescent="0.3">
      <c r="B333" s="280" t="s">
        <v>43</v>
      </c>
      <c r="C333" s="434">
        <v>49120</v>
      </c>
      <c r="D333" s="331">
        <f t="shared" ref="D333:N333" si="115">C336</f>
        <v>49120</v>
      </c>
      <c r="E333" s="331">
        <f t="shared" si="115"/>
        <v>49120</v>
      </c>
      <c r="F333" s="331">
        <f t="shared" si="115"/>
        <v>49120</v>
      </c>
      <c r="G333" s="331">
        <f t="shared" si="115"/>
        <v>49120</v>
      </c>
      <c r="H333" s="331">
        <f t="shared" si="115"/>
        <v>49120</v>
      </c>
      <c r="I333" s="331">
        <f t="shared" si="115"/>
        <v>49120</v>
      </c>
      <c r="J333" s="331">
        <f t="shared" si="115"/>
        <v>49120</v>
      </c>
      <c r="K333" s="331">
        <f t="shared" si="115"/>
        <v>49120</v>
      </c>
      <c r="L333" s="331">
        <f t="shared" si="115"/>
        <v>49120</v>
      </c>
      <c r="M333" s="331">
        <f t="shared" si="115"/>
        <v>49120</v>
      </c>
      <c r="N333" s="331">
        <f t="shared" si="115"/>
        <v>49120</v>
      </c>
      <c r="O333" s="292">
        <f>C333</f>
        <v>49120</v>
      </c>
      <c r="P333" s="249"/>
    </row>
    <row r="334" spans="2:17" s="248" customFormat="1" ht="27.6" hidden="1" outlineLevel="1" x14ac:dyDescent="0.3">
      <c r="B334" s="332" t="s">
        <v>109</v>
      </c>
      <c r="C334" s="434">
        <v>0</v>
      </c>
      <c r="D334" s="434">
        <v>0</v>
      </c>
      <c r="E334" s="434">
        <v>0</v>
      </c>
      <c r="F334" s="434">
        <v>0</v>
      </c>
      <c r="G334" s="434">
        <v>0</v>
      </c>
      <c r="H334" s="434">
        <v>0</v>
      </c>
      <c r="I334" s="434">
        <v>0</v>
      </c>
      <c r="J334" s="434">
        <v>0</v>
      </c>
      <c r="K334" s="434">
        <v>0</v>
      </c>
      <c r="L334" s="434">
        <v>0</v>
      </c>
      <c r="M334" s="434">
        <v>0</v>
      </c>
      <c r="N334" s="434">
        <v>0</v>
      </c>
      <c r="O334" s="294">
        <f>SUM(C334:N334)</f>
        <v>0</v>
      </c>
      <c r="Q334" s="249" t="s">
        <v>110</v>
      </c>
    </row>
    <row r="335" spans="2:17" s="248" customFormat="1" ht="27.6" hidden="1" outlineLevel="1" x14ac:dyDescent="0.3">
      <c r="B335" s="332" t="s">
        <v>111</v>
      </c>
      <c r="C335" s="434">
        <v>0</v>
      </c>
      <c r="D335" s="434">
        <v>0</v>
      </c>
      <c r="E335" s="434">
        <v>0</v>
      </c>
      <c r="F335" s="434">
        <v>0</v>
      </c>
      <c r="G335" s="434">
        <v>0</v>
      </c>
      <c r="H335" s="434">
        <v>0</v>
      </c>
      <c r="I335" s="434">
        <v>0</v>
      </c>
      <c r="J335" s="434">
        <v>0</v>
      </c>
      <c r="K335" s="434">
        <v>0</v>
      </c>
      <c r="L335" s="434">
        <v>0</v>
      </c>
      <c r="M335" s="434">
        <v>0</v>
      </c>
      <c r="N335" s="434">
        <v>0</v>
      </c>
      <c r="O335" s="294">
        <f>SUM(C335:N335)</f>
        <v>0</v>
      </c>
      <c r="Q335" s="249" t="s">
        <v>112</v>
      </c>
    </row>
    <row r="336" spans="2:17" s="248" customFormat="1" ht="13.9" hidden="1" outlineLevel="1" x14ac:dyDescent="0.3">
      <c r="B336" s="280" t="s">
        <v>46</v>
      </c>
      <c r="C336" s="333">
        <f t="shared" ref="C336:N336" si="116">SUM(C333:C335)</f>
        <v>49120</v>
      </c>
      <c r="D336" s="333">
        <f t="shared" si="116"/>
        <v>49120</v>
      </c>
      <c r="E336" s="333">
        <f t="shared" si="116"/>
        <v>49120</v>
      </c>
      <c r="F336" s="333">
        <f t="shared" si="116"/>
        <v>49120</v>
      </c>
      <c r="G336" s="333">
        <f t="shared" si="116"/>
        <v>49120</v>
      </c>
      <c r="H336" s="333">
        <f t="shared" si="116"/>
        <v>49120</v>
      </c>
      <c r="I336" s="333">
        <f t="shared" si="116"/>
        <v>49120</v>
      </c>
      <c r="J336" s="333">
        <f t="shared" si="116"/>
        <v>49120</v>
      </c>
      <c r="K336" s="333">
        <f t="shared" si="116"/>
        <v>49120</v>
      </c>
      <c r="L336" s="333">
        <f t="shared" si="116"/>
        <v>49120</v>
      </c>
      <c r="M336" s="333">
        <f t="shared" si="116"/>
        <v>49120</v>
      </c>
      <c r="N336" s="333">
        <f t="shared" si="116"/>
        <v>49120</v>
      </c>
      <c r="O336" s="283">
        <f>N336</f>
        <v>49120</v>
      </c>
      <c r="P336" s="249"/>
    </row>
    <row r="337" spans="2:17" s="248" customFormat="1" ht="13.9" hidden="1" outlineLevel="1" x14ac:dyDescent="0.3">
      <c r="B337" s="280"/>
      <c r="C337" s="272"/>
      <c r="D337" s="272"/>
      <c r="E337" s="272"/>
      <c r="F337" s="272"/>
      <c r="G337" s="272"/>
      <c r="H337" s="272"/>
      <c r="I337" s="272"/>
      <c r="J337" s="272"/>
      <c r="K337" s="272"/>
      <c r="L337" s="272"/>
      <c r="M337" s="272"/>
      <c r="N337" s="272"/>
      <c r="O337" s="295"/>
      <c r="P337" s="249"/>
    </row>
    <row r="338" spans="2:17" s="248" customFormat="1" ht="13.9" hidden="1" outlineLevel="1" x14ac:dyDescent="0.3">
      <c r="B338" s="280" t="s">
        <v>69</v>
      </c>
      <c r="C338" s="334">
        <f t="shared" ref="C338:N338" si="117">$C$342*C336</f>
        <v>0</v>
      </c>
      <c r="D338" s="334">
        <f t="shared" si="117"/>
        <v>0</v>
      </c>
      <c r="E338" s="334">
        <f t="shared" si="117"/>
        <v>0</v>
      </c>
      <c r="F338" s="334">
        <f t="shared" si="117"/>
        <v>0</v>
      </c>
      <c r="G338" s="334">
        <f t="shared" si="117"/>
        <v>0</v>
      </c>
      <c r="H338" s="334">
        <f t="shared" si="117"/>
        <v>0</v>
      </c>
      <c r="I338" s="334">
        <f t="shared" si="117"/>
        <v>0</v>
      </c>
      <c r="J338" s="334">
        <f t="shared" si="117"/>
        <v>0</v>
      </c>
      <c r="K338" s="334">
        <f t="shared" si="117"/>
        <v>0</v>
      </c>
      <c r="L338" s="334">
        <f t="shared" si="117"/>
        <v>0</v>
      </c>
      <c r="M338" s="334">
        <f t="shared" si="117"/>
        <v>0</v>
      </c>
      <c r="N338" s="334">
        <f t="shared" si="117"/>
        <v>0</v>
      </c>
      <c r="O338" s="278">
        <f>N338</f>
        <v>0</v>
      </c>
      <c r="P338" s="249"/>
    </row>
    <row r="339" spans="2:17" s="248" customFormat="1" ht="13.9" hidden="1" outlineLevel="1" x14ac:dyDescent="0.3">
      <c r="B339" s="280" t="s">
        <v>70</v>
      </c>
      <c r="C339" s="334">
        <f t="shared" ref="C339:N339" si="118">C336-C338</f>
        <v>49120</v>
      </c>
      <c r="D339" s="334">
        <f t="shared" si="118"/>
        <v>49120</v>
      </c>
      <c r="E339" s="334">
        <f t="shared" si="118"/>
        <v>49120</v>
      </c>
      <c r="F339" s="334">
        <f t="shared" si="118"/>
        <v>49120</v>
      </c>
      <c r="G339" s="334">
        <f t="shared" si="118"/>
        <v>49120</v>
      </c>
      <c r="H339" s="334">
        <f t="shared" si="118"/>
        <v>49120</v>
      </c>
      <c r="I339" s="334">
        <f t="shared" si="118"/>
        <v>49120</v>
      </c>
      <c r="J339" s="334">
        <f t="shared" si="118"/>
        <v>49120</v>
      </c>
      <c r="K339" s="334">
        <f t="shared" si="118"/>
        <v>49120</v>
      </c>
      <c r="L339" s="334">
        <f t="shared" si="118"/>
        <v>49120</v>
      </c>
      <c r="M339" s="334">
        <f t="shared" si="118"/>
        <v>49120</v>
      </c>
      <c r="N339" s="334">
        <f t="shared" si="118"/>
        <v>49120</v>
      </c>
      <c r="O339" s="278">
        <f>N339</f>
        <v>49120</v>
      </c>
      <c r="P339" s="249"/>
    </row>
    <row r="340" spans="2:17" s="248" customFormat="1" ht="14.45" hidden="1" outlineLevel="1" thickBot="1" x14ac:dyDescent="0.35">
      <c r="B340" s="288"/>
      <c r="C340" s="296"/>
      <c r="D340" s="296"/>
      <c r="E340" s="296"/>
      <c r="F340" s="296"/>
      <c r="G340" s="296"/>
      <c r="H340" s="296"/>
      <c r="I340" s="296"/>
      <c r="J340" s="296"/>
      <c r="K340" s="296"/>
      <c r="L340" s="296"/>
      <c r="M340" s="296"/>
      <c r="N340" s="296"/>
      <c r="O340" s="297"/>
      <c r="P340" s="249"/>
    </row>
    <row r="341" spans="2:17" s="248" customFormat="1" ht="13.9" hidden="1" outlineLevel="1" x14ac:dyDescent="0.3">
      <c r="P341" s="249"/>
    </row>
    <row r="342" spans="2:17" s="248" customFormat="1" ht="13.9" hidden="1" outlineLevel="1" x14ac:dyDescent="0.3">
      <c r="B342" s="248" t="s">
        <v>113</v>
      </c>
      <c r="C342" s="328">
        <v>0</v>
      </c>
      <c r="P342" s="249"/>
    </row>
    <row r="343" spans="2:17" s="248" customFormat="1" ht="13.9" hidden="1" outlineLevel="1" x14ac:dyDescent="0.3">
      <c r="Q343" s="249"/>
    </row>
    <row r="344" spans="2:17" s="248" customFormat="1" ht="13.9" hidden="1" outlineLevel="1" x14ac:dyDescent="0.3">
      <c r="Q344" s="249"/>
    </row>
    <row r="345" spans="2:17" s="272" customFormat="1" ht="13.9" collapsed="1" x14ac:dyDescent="0.3">
      <c r="B345" s="270" t="s">
        <v>82</v>
      </c>
      <c r="C345" s="271"/>
      <c r="D345" s="271"/>
      <c r="E345" s="271"/>
      <c r="F345" s="271"/>
      <c r="G345" s="271"/>
      <c r="H345" s="271"/>
      <c r="I345" s="271"/>
      <c r="J345" s="271"/>
      <c r="K345" s="271"/>
      <c r="L345" s="271"/>
      <c r="M345" s="271"/>
      <c r="N345" s="271"/>
      <c r="O345" s="271"/>
      <c r="P345" s="271"/>
      <c r="Q345" s="271"/>
    </row>
    <row r="346" spans="2:17" s="248" customFormat="1" ht="13.9" x14ac:dyDescent="0.3">
      <c r="B346" s="252"/>
      <c r="C346" s="252"/>
      <c r="D346" s="453">
        <v>2014</v>
      </c>
      <c r="E346" s="453"/>
      <c r="F346" s="453"/>
      <c r="G346" s="453"/>
      <c r="H346" s="453"/>
      <c r="I346" s="453"/>
      <c r="J346" s="453"/>
      <c r="K346" s="453"/>
      <c r="L346" s="453"/>
      <c r="M346" s="453"/>
      <c r="N346" s="453"/>
      <c r="O346" s="453"/>
      <c r="P346" s="252"/>
      <c r="Q346" s="252"/>
    </row>
    <row r="347" spans="2:17" s="248" customFormat="1" ht="13.9" x14ac:dyDescent="0.3">
      <c r="B347" s="253"/>
      <c r="C347" s="253"/>
      <c r="D347" s="253" t="s">
        <v>1</v>
      </c>
      <c r="E347" s="253" t="s">
        <v>2</v>
      </c>
      <c r="F347" s="253" t="s">
        <v>3</v>
      </c>
      <c r="G347" s="253" t="s">
        <v>4</v>
      </c>
      <c r="H347" s="253" t="s">
        <v>5</v>
      </c>
      <c r="I347" s="253" t="s">
        <v>6</v>
      </c>
      <c r="J347" s="253" t="s">
        <v>7</v>
      </c>
      <c r="K347" s="253" t="s">
        <v>8</v>
      </c>
      <c r="L347" s="253" t="s">
        <v>9</v>
      </c>
      <c r="M347" s="253" t="s">
        <v>10</v>
      </c>
      <c r="N347" s="253" t="s">
        <v>11</v>
      </c>
      <c r="O347" s="253" t="s">
        <v>12</v>
      </c>
      <c r="P347" s="253" t="s">
        <v>30</v>
      </c>
      <c r="Q347" s="253" t="s">
        <v>32</v>
      </c>
    </row>
    <row r="348" spans="2:17" s="248" customFormat="1" ht="13.9" x14ac:dyDescent="0.3">
      <c r="Q348" s="249"/>
    </row>
    <row r="349" spans="2:17" s="248" customFormat="1" ht="13.9" hidden="1" customHeight="1" outlineLevel="1" x14ac:dyDescent="0.3">
      <c r="B349" s="299" t="s">
        <v>83</v>
      </c>
      <c r="C349" s="275"/>
      <c r="D349" s="275"/>
      <c r="E349" s="275"/>
      <c r="F349" s="275"/>
      <c r="G349" s="275"/>
      <c r="H349" s="275"/>
      <c r="I349" s="275"/>
      <c r="J349" s="275"/>
      <c r="K349" s="275"/>
      <c r="L349" s="275"/>
      <c r="M349" s="275"/>
      <c r="N349" s="275"/>
      <c r="O349" s="276"/>
      <c r="P349" s="249"/>
    </row>
    <row r="350" spans="2:17" s="248" customFormat="1" ht="13.9" hidden="1" customHeight="1" outlineLevel="1" x14ac:dyDescent="0.3">
      <c r="B350" s="280" t="s">
        <v>43</v>
      </c>
      <c r="C350" s="430">
        <v>300000</v>
      </c>
      <c r="D350" s="264">
        <f t="shared" ref="D350:N350" si="119">C353</f>
        <v>300000</v>
      </c>
      <c r="E350" s="264">
        <f t="shared" si="119"/>
        <v>300000</v>
      </c>
      <c r="F350" s="264">
        <f t="shared" si="119"/>
        <v>300000</v>
      </c>
      <c r="G350" s="264">
        <f t="shared" si="119"/>
        <v>300000</v>
      </c>
      <c r="H350" s="264">
        <f t="shared" si="119"/>
        <v>300000</v>
      </c>
      <c r="I350" s="264">
        <f t="shared" si="119"/>
        <v>300000</v>
      </c>
      <c r="J350" s="264">
        <f t="shared" si="119"/>
        <v>300000</v>
      </c>
      <c r="K350" s="264">
        <f t="shared" si="119"/>
        <v>300000</v>
      </c>
      <c r="L350" s="264">
        <f t="shared" si="119"/>
        <v>300000</v>
      </c>
      <c r="M350" s="264">
        <f t="shared" si="119"/>
        <v>300000</v>
      </c>
      <c r="N350" s="264">
        <f t="shared" si="119"/>
        <v>300000</v>
      </c>
      <c r="O350" s="294">
        <f>C350</f>
        <v>300000</v>
      </c>
      <c r="P350" s="249"/>
    </row>
    <row r="351" spans="2:17" s="248" customFormat="1" ht="13.9" hidden="1" customHeight="1" outlineLevel="1" x14ac:dyDescent="0.3">
      <c r="B351" s="280" t="s">
        <v>84</v>
      </c>
      <c r="C351" s="430">
        <v>0</v>
      </c>
      <c r="D351" s="430">
        <v>0</v>
      </c>
      <c r="E351" s="430">
        <v>0</v>
      </c>
      <c r="F351" s="430">
        <v>0</v>
      </c>
      <c r="G351" s="430">
        <v>0</v>
      </c>
      <c r="H351" s="430">
        <v>0</v>
      </c>
      <c r="I351" s="430"/>
      <c r="J351" s="430">
        <v>0</v>
      </c>
      <c r="K351" s="430">
        <v>0</v>
      </c>
      <c r="L351" s="430">
        <v>0</v>
      </c>
      <c r="M351" s="430">
        <v>0</v>
      </c>
      <c r="N351" s="430">
        <v>0</v>
      </c>
      <c r="O351" s="294">
        <f>SUM(C351:N351)</f>
        <v>0</v>
      </c>
      <c r="Q351" s="249" t="s">
        <v>90</v>
      </c>
    </row>
    <row r="352" spans="2:17" s="248" customFormat="1" ht="13.9" hidden="1" customHeight="1" outlineLevel="1" x14ac:dyDescent="0.3">
      <c r="B352" s="280" t="s">
        <v>85</v>
      </c>
      <c r="C352" s="430">
        <v>0</v>
      </c>
      <c r="D352" s="430">
        <v>0</v>
      </c>
      <c r="E352" s="430">
        <v>0</v>
      </c>
      <c r="F352" s="430">
        <v>0</v>
      </c>
      <c r="G352" s="430">
        <v>0</v>
      </c>
      <c r="H352" s="430">
        <v>0</v>
      </c>
      <c r="I352" s="430">
        <v>0</v>
      </c>
      <c r="J352" s="430">
        <v>0</v>
      </c>
      <c r="K352" s="430">
        <v>0</v>
      </c>
      <c r="L352" s="430">
        <v>0</v>
      </c>
      <c r="M352" s="430">
        <v>0</v>
      </c>
      <c r="N352" s="430">
        <v>0</v>
      </c>
      <c r="O352" s="294">
        <f>SUM(C352:N352)</f>
        <v>0</v>
      </c>
      <c r="Q352" s="249" t="s">
        <v>114</v>
      </c>
    </row>
    <row r="353" spans="2:17" s="248" customFormat="1" ht="13.9" hidden="1" customHeight="1" outlineLevel="1" x14ac:dyDescent="0.3">
      <c r="B353" s="280" t="s">
        <v>46</v>
      </c>
      <c r="C353" s="282">
        <f t="shared" ref="C353:N353" si="120">SUM(C350:C352)</f>
        <v>300000</v>
      </c>
      <c r="D353" s="282">
        <f t="shared" si="120"/>
        <v>300000</v>
      </c>
      <c r="E353" s="282">
        <f t="shared" si="120"/>
        <v>300000</v>
      </c>
      <c r="F353" s="282">
        <f t="shared" si="120"/>
        <v>300000</v>
      </c>
      <c r="G353" s="282">
        <f t="shared" si="120"/>
        <v>300000</v>
      </c>
      <c r="H353" s="282">
        <f t="shared" si="120"/>
        <v>300000</v>
      </c>
      <c r="I353" s="282">
        <f t="shared" si="120"/>
        <v>300000</v>
      </c>
      <c r="J353" s="282">
        <f t="shared" si="120"/>
        <v>300000</v>
      </c>
      <c r="K353" s="282">
        <f t="shared" si="120"/>
        <v>300000</v>
      </c>
      <c r="L353" s="282">
        <f t="shared" si="120"/>
        <v>300000</v>
      </c>
      <c r="M353" s="282">
        <f t="shared" si="120"/>
        <v>300000</v>
      </c>
      <c r="N353" s="282">
        <f t="shared" si="120"/>
        <v>300000</v>
      </c>
      <c r="O353" s="283">
        <f>N353</f>
        <v>300000</v>
      </c>
      <c r="P353" s="249"/>
    </row>
    <row r="354" spans="2:17" s="248" customFormat="1" ht="15" hidden="1" customHeight="1" outlineLevel="1" thickBot="1" x14ac:dyDescent="0.35">
      <c r="B354" s="288"/>
      <c r="C354" s="296"/>
      <c r="D354" s="296"/>
      <c r="E354" s="296"/>
      <c r="F354" s="296"/>
      <c r="G354" s="296"/>
      <c r="H354" s="296"/>
      <c r="I354" s="296"/>
      <c r="J354" s="296"/>
      <c r="K354" s="296"/>
      <c r="L354" s="296"/>
      <c r="M354" s="296"/>
      <c r="N354" s="296"/>
      <c r="O354" s="297"/>
      <c r="P354" s="249"/>
    </row>
    <row r="355" spans="2:17" s="248" customFormat="1" ht="13.9" hidden="1" customHeight="1" outlineLevel="1" x14ac:dyDescent="0.3">
      <c r="Q355" s="249"/>
    </row>
    <row r="356" spans="2:17" s="248" customFormat="1" ht="13.9" hidden="1" customHeight="1" outlineLevel="1" x14ac:dyDescent="0.3">
      <c r="Q356" s="249"/>
    </row>
    <row r="357" spans="2:17" s="272" customFormat="1" ht="13.9" collapsed="1" x14ac:dyDescent="0.3">
      <c r="B357" s="270" t="s">
        <v>86</v>
      </c>
      <c r="C357" s="271"/>
      <c r="D357" s="271"/>
      <c r="E357" s="271"/>
      <c r="F357" s="271"/>
      <c r="G357" s="271"/>
      <c r="H357" s="271"/>
      <c r="I357" s="271"/>
      <c r="J357" s="271"/>
      <c r="K357" s="271"/>
      <c r="L357" s="271"/>
      <c r="M357" s="271"/>
      <c r="N357" s="271"/>
      <c r="O357" s="271"/>
      <c r="P357" s="271"/>
      <c r="Q357" s="271"/>
    </row>
    <row r="358" spans="2:17" s="248" customFormat="1" ht="13.9" x14ac:dyDescent="0.3">
      <c r="B358" s="252"/>
      <c r="C358" s="252"/>
      <c r="D358" s="453">
        <v>2014</v>
      </c>
      <c r="E358" s="453"/>
      <c r="F358" s="453"/>
      <c r="G358" s="453"/>
      <c r="H358" s="453"/>
      <c r="I358" s="453"/>
      <c r="J358" s="453"/>
      <c r="K358" s="453"/>
      <c r="L358" s="453"/>
      <c r="M358" s="453"/>
      <c r="N358" s="453"/>
      <c r="O358" s="453"/>
      <c r="P358" s="252"/>
      <c r="Q358" s="252"/>
    </row>
    <row r="359" spans="2:17" s="248" customFormat="1" ht="13.9" x14ac:dyDescent="0.3">
      <c r="B359" s="253"/>
      <c r="C359" s="253"/>
      <c r="D359" s="253" t="s">
        <v>1</v>
      </c>
      <c r="E359" s="253" t="s">
        <v>2</v>
      </c>
      <c r="F359" s="253" t="s">
        <v>3</v>
      </c>
      <c r="G359" s="253" t="s">
        <v>4</v>
      </c>
      <c r="H359" s="253" t="s">
        <v>5</v>
      </c>
      <c r="I359" s="253" t="s">
        <v>6</v>
      </c>
      <c r="J359" s="253" t="s">
        <v>7</v>
      </c>
      <c r="K359" s="253" t="s">
        <v>8</v>
      </c>
      <c r="L359" s="253" t="s">
        <v>9</v>
      </c>
      <c r="M359" s="253" t="s">
        <v>10</v>
      </c>
      <c r="N359" s="253" t="s">
        <v>11</v>
      </c>
      <c r="O359" s="253" t="s">
        <v>12</v>
      </c>
      <c r="P359" s="253" t="s">
        <v>30</v>
      </c>
      <c r="Q359" s="253" t="s">
        <v>32</v>
      </c>
    </row>
    <row r="360" spans="2:17" s="248" customFormat="1" ht="13.9" x14ac:dyDescent="0.3">
      <c r="Q360" s="249"/>
    </row>
    <row r="361" spans="2:17" s="248" customFormat="1" ht="13.9" hidden="1" outlineLevel="1" x14ac:dyDescent="0.3">
      <c r="B361" s="299" t="s">
        <v>87</v>
      </c>
      <c r="C361" s="275"/>
      <c r="D361" s="275"/>
      <c r="E361" s="275"/>
      <c r="F361" s="275"/>
      <c r="G361" s="275"/>
      <c r="H361" s="275"/>
      <c r="I361" s="275"/>
      <c r="J361" s="275"/>
      <c r="K361" s="275"/>
      <c r="L361" s="275"/>
      <c r="M361" s="275"/>
      <c r="N361" s="275"/>
      <c r="O361" s="276"/>
      <c r="P361" s="249"/>
    </row>
    <row r="362" spans="2:17" s="248" customFormat="1" ht="13.9" hidden="1" outlineLevel="1" x14ac:dyDescent="0.3">
      <c r="B362" s="280" t="s">
        <v>43</v>
      </c>
      <c r="C362" s="430">
        <v>2985961</v>
      </c>
      <c r="D362" s="264">
        <f t="shared" ref="D362:N362" ca="1" si="121">C365</f>
        <v>3012600.887065718</v>
      </c>
      <c r="E362" s="264">
        <f t="shared" ca="1" si="121"/>
        <v>3039240.7741314359</v>
      </c>
      <c r="F362" s="264">
        <f t="shared" ca="1" si="121"/>
        <v>3065880.6611971539</v>
      </c>
      <c r="G362" s="264">
        <f t="shared" ca="1" si="121"/>
        <v>3108290.5482628718</v>
      </c>
      <c r="H362" s="264">
        <f t="shared" ca="1" si="121"/>
        <v>3150700.4353285898</v>
      </c>
      <c r="I362" s="264">
        <f t="shared" ca="1" si="121"/>
        <v>3193110.3223943077</v>
      </c>
      <c r="J362" s="264">
        <f t="shared" ca="1" si="121"/>
        <v>3259175.2094600257</v>
      </c>
      <c r="K362" s="264">
        <f t="shared" ca="1" si="121"/>
        <v>3325240.0965257436</v>
      </c>
      <c r="L362" s="264">
        <f t="shared" ca="1" si="121"/>
        <v>3391304.9835914616</v>
      </c>
      <c r="M362" s="264">
        <f t="shared" ca="1" si="121"/>
        <v>3465254.8706571795</v>
      </c>
      <c r="N362" s="264">
        <f t="shared" ca="1" si="121"/>
        <v>3539204.7577228975</v>
      </c>
      <c r="O362" s="294">
        <f>C362</f>
        <v>2985961</v>
      </c>
      <c r="P362" s="249"/>
    </row>
    <row r="363" spans="2:17" s="248" customFormat="1" ht="13.9" hidden="1" outlineLevel="1" x14ac:dyDescent="0.3">
      <c r="B363" s="280" t="s">
        <v>88</v>
      </c>
      <c r="C363" s="259">
        <f ca="1">SOCI!D72</f>
        <v>26639.887065717776</v>
      </c>
      <c r="D363" s="259">
        <f ca="1">SOCI!E72</f>
        <v>26639.887065717776</v>
      </c>
      <c r="E363" s="259">
        <f ca="1">SOCI!F72</f>
        <v>26639.887065717776</v>
      </c>
      <c r="F363" s="259">
        <f ca="1">SOCI!G72</f>
        <v>42409.887065717776</v>
      </c>
      <c r="G363" s="259">
        <f ca="1">SOCI!H72</f>
        <v>42409.887065717776</v>
      </c>
      <c r="H363" s="259">
        <f ca="1">SOCI!I72</f>
        <v>42409.887065717776</v>
      </c>
      <c r="I363" s="259">
        <f ca="1">SOCI!J72</f>
        <v>66064.887065717776</v>
      </c>
      <c r="J363" s="259">
        <f ca="1">SOCI!K72</f>
        <v>66064.887065717776</v>
      </c>
      <c r="K363" s="259">
        <f ca="1">SOCI!L72</f>
        <v>66064.887065717776</v>
      </c>
      <c r="L363" s="259">
        <f ca="1">SOCI!M72</f>
        <v>73949.887065717776</v>
      </c>
      <c r="M363" s="259">
        <f ca="1">SOCI!N72</f>
        <v>73949.887065717776</v>
      </c>
      <c r="N363" s="259">
        <f ca="1">SOCI!O72</f>
        <v>73949.887065717776</v>
      </c>
      <c r="O363" s="294">
        <f ca="1">SUM(C363:N363)</f>
        <v>627193.64478861331</v>
      </c>
      <c r="P363" s="249"/>
    </row>
    <row r="364" spans="2:17" s="248" customFormat="1" ht="13.9" hidden="1" outlineLevel="1" x14ac:dyDescent="0.3">
      <c r="B364" s="280" t="s">
        <v>89</v>
      </c>
      <c r="C364" s="430">
        <v>0</v>
      </c>
      <c r="D364" s="430">
        <v>0</v>
      </c>
      <c r="E364" s="430">
        <v>0</v>
      </c>
      <c r="F364" s="430">
        <v>0</v>
      </c>
      <c r="G364" s="430">
        <v>0</v>
      </c>
      <c r="H364" s="430">
        <v>0</v>
      </c>
      <c r="I364" s="430">
        <v>0</v>
      </c>
      <c r="J364" s="430">
        <v>0</v>
      </c>
      <c r="K364" s="430">
        <v>0</v>
      </c>
      <c r="L364" s="430">
        <v>0</v>
      </c>
      <c r="M364" s="430">
        <v>0</v>
      </c>
      <c r="N364" s="430">
        <v>0</v>
      </c>
      <c r="O364" s="294">
        <f>SUM(C364:N364)</f>
        <v>0</v>
      </c>
      <c r="Q364" s="249" t="s">
        <v>115</v>
      </c>
    </row>
    <row r="365" spans="2:17" s="248" customFormat="1" ht="13.9" hidden="1" outlineLevel="1" x14ac:dyDescent="0.3">
      <c r="B365" s="280" t="s">
        <v>46</v>
      </c>
      <c r="C365" s="282">
        <f t="shared" ref="C365:N365" ca="1" si="122">SUM(C362:C364)</f>
        <v>3012600.887065718</v>
      </c>
      <c r="D365" s="282">
        <f t="shared" ca="1" si="122"/>
        <v>3039240.7741314359</v>
      </c>
      <c r="E365" s="282">
        <f t="shared" ca="1" si="122"/>
        <v>3065880.6611971539</v>
      </c>
      <c r="F365" s="282">
        <f t="shared" ca="1" si="122"/>
        <v>3108290.5482628718</v>
      </c>
      <c r="G365" s="282">
        <f t="shared" ca="1" si="122"/>
        <v>3150700.4353285898</v>
      </c>
      <c r="H365" s="282">
        <f t="shared" ca="1" si="122"/>
        <v>3193110.3223943077</v>
      </c>
      <c r="I365" s="282">
        <f t="shared" ca="1" si="122"/>
        <v>3259175.2094600257</v>
      </c>
      <c r="J365" s="282">
        <f t="shared" ca="1" si="122"/>
        <v>3325240.0965257436</v>
      </c>
      <c r="K365" s="282">
        <f t="shared" ca="1" si="122"/>
        <v>3391304.9835914616</v>
      </c>
      <c r="L365" s="282">
        <f t="shared" ca="1" si="122"/>
        <v>3465254.8706571795</v>
      </c>
      <c r="M365" s="282">
        <f t="shared" ca="1" si="122"/>
        <v>3539204.7577228975</v>
      </c>
      <c r="N365" s="282">
        <f t="shared" ca="1" si="122"/>
        <v>3613154.6447886154</v>
      </c>
      <c r="O365" s="283">
        <f ca="1">N365</f>
        <v>3613154.6447886154</v>
      </c>
      <c r="P365" s="249"/>
    </row>
    <row r="366" spans="2:17" s="248" customFormat="1" ht="14.45" hidden="1" outlineLevel="1" thickBot="1" x14ac:dyDescent="0.35">
      <c r="B366" s="288"/>
      <c r="C366" s="296"/>
      <c r="D366" s="296"/>
      <c r="E366" s="296"/>
      <c r="F366" s="296"/>
      <c r="G366" s="296"/>
      <c r="H366" s="296"/>
      <c r="I366" s="296"/>
      <c r="J366" s="296"/>
      <c r="K366" s="296"/>
      <c r="L366" s="296"/>
      <c r="M366" s="296"/>
      <c r="N366" s="296"/>
      <c r="O366" s="297"/>
      <c r="P366" s="249"/>
    </row>
    <row r="367" spans="2:17" s="248" customFormat="1" ht="13.9" hidden="1" outlineLevel="1" x14ac:dyDescent="0.3">
      <c r="Q367" s="249"/>
    </row>
    <row r="368" spans="2:17" s="248" customFormat="1" ht="13.9" hidden="1" outlineLevel="1" x14ac:dyDescent="0.3">
      <c r="Q368" s="249"/>
    </row>
    <row r="369" spans="1:17" s="248" customFormat="1" ht="13.9" collapsed="1" x14ac:dyDescent="0.3">
      <c r="Q369" s="249"/>
    </row>
    <row r="370" spans="1:17" s="65" customFormat="1" ht="14.45" x14ac:dyDescent="0.3">
      <c r="A370" s="62"/>
    </row>
    <row r="371" spans="1:17" s="65" customFormat="1" ht="14.45" x14ac:dyDescent="0.3">
      <c r="A371" s="62"/>
    </row>
    <row r="372" spans="1:17" s="65" customFormat="1" thickBot="1" x14ac:dyDescent="0.35">
      <c r="A372" s="62"/>
    </row>
    <row r="373" spans="1:17" thickTop="1" x14ac:dyDescent="0.3">
      <c r="B373" s="448" t="s">
        <v>221</v>
      </c>
      <c r="C373" s="449"/>
      <c r="D373" s="449"/>
      <c r="E373" s="449"/>
      <c r="F373" s="449"/>
      <c r="G373" s="449"/>
      <c r="H373" s="449"/>
      <c r="I373" s="449"/>
      <c r="J373" s="449"/>
      <c r="K373" s="449"/>
      <c r="L373" s="449"/>
      <c r="M373" s="449"/>
      <c r="N373" s="450"/>
    </row>
    <row r="374" spans="1:17" ht="14.45" x14ac:dyDescent="0.3">
      <c r="B374" s="405"/>
      <c r="C374" s="454">
        <v>2014</v>
      </c>
      <c r="D374" s="454"/>
      <c r="E374" s="454"/>
      <c r="F374" s="454"/>
      <c r="G374" s="454"/>
      <c r="H374" s="454"/>
      <c r="I374" s="454"/>
      <c r="J374" s="454"/>
      <c r="K374" s="454"/>
      <c r="L374" s="454"/>
      <c r="M374" s="454"/>
      <c r="N374" s="455"/>
    </row>
    <row r="375" spans="1:17" ht="14.45" x14ac:dyDescent="0.3">
      <c r="B375" s="66"/>
      <c r="C375" s="67" t="s">
        <v>1</v>
      </c>
      <c r="D375" s="67" t="s">
        <v>2</v>
      </c>
      <c r="E375" s="67" t="s">
        <v>226</v>
      </c>
      <c r="F375" s="67" t="s">
        <v>4</v>
      </c>
      <c r="G375" s="67" t="s">
        <v>5</v>
      </c>
      <c r="H375" s="67" t="s">
        <v>227</v>
      </c>
      <c r="I375" s="67" t="s">
        <v>228</v>
      </c>
      <c r="J375" s="67" t="s">
        <v>8</v>
      </c>
      <c r="K375" s="67" t="s">
        <v>229</v>
      </c>
      <c r="L375" s="67" t="s">
        <v>10</v>
      </c>
      <c r="M375" s="67" t="s">
        <v>11</v>
      </c>
      <c r="N375" s="68" t="s">
        <v>12</v>
      </c>
    </row>
    <row r="376" spans="1:17" ht="14.45" x14ac:dyDescent="0.3">
      <c r="B376" s="69" t="s">
        <v>0</v>
      </c>
      <c r="C376" s="159">
        <v>440000</v>
      </c>
      <c r="D376" s="159">
        <v>393000</v>
      </c>
      <c r="E376" s="159">
        <v>435000</v>
      </c>
      <c r="F376" s="159">
        <v>437000</v>
      </c>
      <c r="G376" s="159">
        <v>463000</v>
      </c>
      <c r="H376" s="159"/>
      <c r="I376" s="159"/>
      <c r="J376" s="159"/>
      <c r="K376" s="159"/>
      <c r="L376" s="159"/>
      <c r="M376" s="159"/>
      <c r="N376" s="160"/>
    </row>
    <row r="377" spans="1:17" ht="14.45" x14ac:dyDescent="0.3">
      <c r="B377" s="69" t="s">
        <v>127</v>
      </c>
      <c r="C377" s="159"/>
      <c r="D377" s="159"/>
      <c r="E377" s="159"/>
      <c r="F377" s="159"/>
      <c r="G377" s="159"/>
      <c r="H377" s="159"/>
      <c r="I377" s="159"/>
      <c r="J377" s="159"/>
      <c r="K377" s="159"/>
      <c r="L377" s="159"/>
      <c r="M377" s="159"/>
      <c r="N377" s="160"/>
    </row>
    <row r="378" spans="1:17" ht="14.45" x14ac:dyDescent="0.3">
      <c r="B378" s="70" t="s">
        <v>222</v>
      </c>
      <c r="C378" s="159">
        <v>34500</v>
      </c>
      <c r="D378" s="159">
        <v>28000</v>
      </c>
      <c r="E378" s="159">
        <v>36500</v>
      </c>
      <c r="F378" s="159">
        <v>37000</v>
      </c>
      <c r="G378" s="159">
        <v>41000</v>
      </c>
      <c r="H378" s="159"/>
      <c r="I378" s="159"/>
      <c r="J378" s="159"/>
      <c r="K378" s="159"/>
      <c r="L378" s="159"/>
      <c r="M378" s="159"/>
      <c r="N378" s="160"/>
    </row>
    <row r="379" spans="1:17" ht="14.45" x14ac:dyDescent="0.3">
      <c r="B379" s="70" t="s">
        <v>223</v>
      </c>
      <c r="C379" s="159">
        <v>1100</v>
      </c>
      <c r="D379" s="159">
        <v>1000</v>
      </c>
      <c r="E379" s="159">
        <v>1200</v>
      </c>
      <c r="F379" s="159">
        <v>1100</v>
      </c>
      <c r="G379" s="159">
        <v>950</v>
      </c>
      <c r="H379" s="159"/>
      <c r="I379" s="159"/>
      <c r="J379" s="159"/>
      <c r="K379" s="159"/>
      <c r="L379" s="159"/>
      <c r="M379" s="159"/>
      <c r="N379" s="160"/>
    </row>
    <row r="380" spans="1:17" ht="14.45" x14ac:dyDescent="0.3">
      <c r="B380" s="70" t="s">
        <v>224</v>
      </c>
      <c r="C380" s="159">
        <v>800</v>
      </c>
      <c r="D380" s="159">
        <v>750</v>
      </c>
      <c r="E380" s="159">
        <v>700</v>
      </c>
      <c r="F380" s="159">
        <v>700</v>
      </c>
      <c r="G380" s="159">
        <v>750</v>
      </c>
      <c r="H380" s="159"/>
      <c r="I380" s="159"/>
      <c r="J380" s="159"/>
      <c r="K380" s="159"/>
      <c r="L380" s="159"/>
      <c r="M380" s="159"/>
      <c r="N380" s="160"/>
    </row>
    <row r="381" spans="1:17" ht="14.45" x14ac:dyDescent="0.3">
      <c r="B381" s="69" t="s">
        <v>225</v>
      </c>
      <c r="C381" s="159">
        <v>11000</v>
      </c>
      <c r="D381" s="159">
        <v>11000</v>
      </c>
      <c r="E381" s="159">
        <v>11000</v>
      </c>
      <c r="F381" s="159">
        <v>11000</v>
      </c>
      <c r="G381" s="159">
        <v>11000</v>
      </c>
      <c r="H381" s="159"/>
      <c r="I381" s="159"/>
      <c r="J381" s="159"/>
      <c r="K381" s="159"/>
      <c r="L381" s="159"/>
      <c r="M381" s="159"/>
      <c r="N381" s="160"/>
    </row>
    <row r="382" spans="1:17" thickBot="1" x14ac:dyDescent="0.35">
      <c r="B382" s="71" t="s">
        <v>128</v>
      </c>
      <c r="C382" s="161">
        <v>320000</v>
      </c>
      <c r="D382" s="161">
        <v>284000</v>
      </c>
      <c r="E382" s="161">
        <v>310000</v>
      </c>
      <c r="F382" s="161">
        <v>340000</v>
      </c>
      <c r="G382" s="161">
        <v>365000</v>
      </c>
      <c r="H382" s="161"/>
      <c r="I382" s="161"/>
      <c r="J382" s="161"/>
      <c r="K382" s="161"/>
      <c r="L382" s="161"/>
      <c r="M382" s="161"/>
      <c r="N382" s="162"/>
    </row>
    <row r="383" spans="1:17" thickTop="1" x14ac:dyDescent="0.3"/>
    <row r="385" spans="2:14" thickBot="1" x14ac:dyDescent="0.35"/>
    <row r="386" spans="2:14" thickTop="1" x14ac:dyDescent="0.3">
      <c r="B386" s="448" t="s">
        <v>221</v>
      </c>
      <c r="C386" s="449"/>
      <c r="D386" s="449"/>
      <c r="E386" s="449"/>
      <c r="F386" s="449"/>
      <c r="G386" s="449"/>
      <c r="H386" s="449"/>
      <c r="I386" s="449"/>
      <c r="J386" s="449"/>
      <c r="K386" s="449"/>
      <c r="L386" s="449"/>
      <c r="M386" s="449"/>
      <c r="N386" s="450"/>
    </row>
    <row r="387" spans="2:14" ht="14.45" x14ac:dyDescent="0.3">
      <c r="B387" s="405"/>
      <c r="C387" s="454">
        <v>2013</v>
      </c>
      <c r="D387" s="454"/>
      <c r="E387" s="454"/>
      <c r="F387" s="454"/>
      <c r="G387" s="454"/>
      <c r="H387" s="454"/>
      <c r="I387" s="454"/>
      <c r="J387" s="454"/>
      <c r="K387" s="454"/>
      <c r="L387" s="454"/>
      <c r="M387" s="454"/>
      <c r="N387" s="455"/>
    </row>
    <row r="388" spans="2:14" ht="14.45" x14ac:dyDescent="0.3">
      <c r="B388" s="66"/>
      <c r="C388" s="67" t="s">
        <v>1</v>
      </c>
      <c r="D388" s="67" t="s">
        <v>2</v>
      </c>
      <c r="E388" s="67" t="s">
        <v>226</v>
      </c>
      <c r="F388" s="67" t="s">
        <v>4</v>
      </c>
      <c r="G388" s="67" t="s">
        <v>5</v>
      </c>
      <c r="H388" s="67" t="s">
        <v>227</v>
      </c>
      <c r="I388" s="67" t="s">
        <v>228</v>
      </c>
      <c r="J388" s="67" t="s">
        <v>8</v>
      </c>
      <c r="K388" s="67" t="s">
        <v>229</v>
      </c>
      <c r="L388" s="67" t="s">
        <v>10</v>
      </c>
      <c r="M388" s="67" t="s">
        <v>11</v>
      </c>
      <c r="N388" s="68" t="s">
        <v>12</v>
      </c>
    </row>
    <row r="389" spans="2:14" ht="14.45" x14ac:dyDescent="0.3">
      <c r="B389" s="69" t="s">
        <v>0</v>
      </c>
      <c r="C389" s="159">
        <v>420000</v>
      </c>
      <c r="D389" s="159">
        <v>400000</v>
      </c>
      <c r="E389" s="159">
        <v>430000</v>
      </c>
      <c r="F389" s="159">
        <v>450000</v>
      </c>
      <c r="G389" s="159">
        <v>465000</v>
      </c>
      <c r="H389" s="159">
        <v>425000</v>
      </c>
      <c r="I389" s="159">
        <v>550000</v>
      </c>
      <c r="J389" s="159">
        <v>530000</v>
      </c>
      <c r="K389" s="159">
        <v>510000</v>
      </c>
      <c r="L389" s="159">
        <v>476000</v>
      </c>
      <c r="M389" s="159">
        <v>498000</v>
      </c>
      <c r="N389" s="160">
        <v>480000</v>
      </c>
    </row>
    <row r="390" spans="2:14" ht="14.45" x14ac:dyDescent="0.3">
      <c r="B390" s="69" t="s">
        <v>127</v>
      </c>
      <c r="C390" s="159"/>
      <c r="D390" s="159"/>
      <c r="E390" s="159"/>
      <c r="F390" s="159"/>
      <c r="G390" s="159"/>
      <c r="H390" s="159"/>
      <c r="I390" s="159"/>
      <c r="J390" s="159"/>
      <c r="K390" s="159"/>
      <c r="L390" s="159"/>
      <c r="M390" s="159"/>
      <c r="N390" s="160"/>
    </row>
    <row r="391" spans="2:14" ht="14.45" x14ac:dyDescent="0.3">
      <c r="B391" s="70" t="s">
        <v>222</v>
      </c>
      <c r="C391" s="159">
        <v>36000</v>
      </c>
      <c r="D391" s="159">
        <v>34000</v>
      </c>
      <c r="E391" s="159">
        <v>39000</v>
      </c>
      <c r="F391" s="159">
        <v>41000</v>
      </c>
      <c r="G391" s="159">
        <v>42000</v>
      </c>
      <c r="H391" s="159">
        <v>45000</v>
      </c>
      <c r="I391" s="159">
        <v>43000</v>
      </c>
      <c r="J391" s="159">
        <v>37800</v>
      </c>
      <c r="K391" s="159">
        <v>38000</v>
      </c>
      <c r="L391" s="159">
        <v>45000</v>
      </c>
      <c r="M391" s="159">
        <v>43300</v>
      </c>
      <c r="N391" s="160">
        <v>45500</v>
      </c>
    </row>
    <row r="392" spans="2:14" ht="14.45" x14ac:dyDescent="0.3">
      <c r="B392" s="70" t="s">
        <v>223</v>
      </c>
      <c r="C392" s="159">
        <v>2500</v>
      </c>
      <c r="D392" s="159">
        <v>2500</v>
      </c>
      <c r="E392" s="159">
        <v>1500</v>
      </c>
      <c r="F392" s="159">
        <v>1200</v>
      </c>
      <c r="G392" s="159">
        <v>2500</v>
      </c>
      <c r="H392" s="159">
        <v>1500</v>
      </c>
      <c r="I392" s="159">
        <v>2500</v>
      </c>
      <c r="J392" s="159">
        <v>3200</v>
      </c>
      <c r="K392" s="159">
        <v>1600</v>
      </c>
      <c r="L392" s="159">
        <v>1800</v>
      </c>
      <c r="M392" s="159">
        <v>1200</v>
      </c>
      <c r="N392" s="160">
        <v>1500</v>
      </c>
    </row>
    <row r="393" spans="2:14" ht="14.45" x14ac:dyDescent="0.3">
      <c r="B393" s="70" t="s">
        <v>224</v>
      </c>
      <c r="C393" s="159">
        <v>500</v>
      </c>
      <c r="D393" s="159">
        <v>1000</v>
      </c>
      <c r="E393" s="159">
        <v>1500</v>
      </c>
      <c r="F393" s="159">
        <v>800</v>
      </c>
      <c r="G393" s="159">
        <v>500</v>
      </c>
      <c r="H393" s="159">
        <v>1500</v>
      </c>
      <c r="I393" s="159">
        <v>500</v>
      </c>
      <c r="J393" s="159">
        <v>1000</v>
      </c>
      <c r="K393" s="159">
        <v>400</v>
      </c>
      <c r="L393" s="159">
        <v>1200</v>
      </c>
      <c r="M393" s="159">
        <v>1000</v>
      </c>
      <c r="N393" s="160">
        <v>500</v>
      </c>
    </row>
    <row r="394" spans="2:14" ht="14.45" x14ac:dyDescent="0.3">
      <c r="B394" s="69" t="s">
        <v>225</v>
      </c>
      <c r="C394" s="159">
        <v>11000</v>
      </c>
      <c r="D394" s="159">
        <v>11000</v>
      </c>
      <c r="E394" s="159">
        <v>11000</v>
      </c>
      <c r="F394" s="159">
        <v>11000</v>
      </c>
      <c r="G394" s="159">
        <v>11000</v>
      </c>
      <c r="H394" s="159">
        <v>11000</v>
      </c>
      <c r="I394" s="159">
        <v>11000</v>
      </c>
      <c r="J394" s="159">
        <v>11000</v>
      </c>
      <c r="K394" s="159">
        <v>11000</v>
      </c>
      <c r="L394" s="159">
        <v>11000</v>
      </c>
      <c r="M394" s="159">
        <v>11000</v>
      </c>
      <c r="N394" s="160">
        <v>11000</v>
      </c>
    </row>
    <row r="395" spans="2:14" thickBot="1" x14ac:dyDescent="0.35">
      <c r="B395" s="71" t="s">
        <v>128</v>
      </c>
      <c r="C395" s="161">
        <v>345000</v>
      </c>
      <c r="D395" s="161">
        <v>320000</v>
      </c>
      <c r="E395" s="161">
        <v>360000</v>
      </c>
      <c r="F395" s="161">
        <v>325000</v>
      </c>
      <c r="G395" s="161">
        <v>360000</v>
      </c>
      <c r="H395" s="161">
        <v>310000</v>
      </c>
      <c r="I395" s="161">
        <v>380000</v>
      </c>
      <c r="J395" s="161">
        <v>365000</v>
      </c>
      <c r="K395" s="161">
        <v>343000</v>
      </c>
      <c r="L395" s="161">
        <v>387000</v>
      </c>
      <c r="M395" s="161">
        <v>366000</v>
      </c>
      <c r="N395" s="162">
        <v>356000</v>
      </c>
    </row>
    <row r="396" spans="2:14" thickTop="1" x14ac:dyDescent="0.3"/>
    <row r="398" spans="2:14" thickBot="1" x14ac:dyDescent="0.35"/>
    <row r="399" spans="2:14" thickTop="1" x14ac:dyDescent="0.3">
      <c r="B399" s="448" t="s">
        <v>230</v>
      </c>
      <c r="C399" s="449"/>
      <c r="D399" s="449"/>
      <c r="E399" s="449"/>
      <c r="F399" s="449"/>
      <c r="G399" s="449"/>
      <c r="H399" s="449"/>
      <c r="I399" s="449"/>
      <c r="J399" s="449"/>
      <c r="K399" s="449"/>
      <c r="L399" s="449"/>
      <c r="M399" s="449"/>
      <c r="N399" s="450"/>
    </row>
    <row r="400" spans="2:14" ht="14.45" x14ac:dyDescent="0.3">
      <c r="B400" s="405"/>
      <c r="C400" s="451">
        <v>2014</v>
      </c>
      <c r="D400" s="451"/>
      <c r="E400" s="451"/>
      <c r="F400" s="451"/>
      <c r="G400" s="451"/>
      <c r="H400" s="451"/>
      <c r="I400" s="451"/>
      <c r="J400" s="451"/>
      <c r="K400" s="451"/>
      <c r="L400" s="451"/>
      <c r="M400" s="451"/>
      <c r="N400" s="452"/>
    </row>
    <row r="401" spans="2:14" ht="14.45" x14ac:dyDescent="0.3">
      <c r="B401" s="66"/>
      <c r="C401" s="67" t="s">
        <v>1</v>
      </c>
      <c r="D401" s="67" t="s">
        <v>2</v>
      </c>
      <c r="E401" s="67" t="s">
        <v>226</v>
      </c>
      <c r="F401" s="67" t="s">
        <v>4</v>
      </c>
      <c r="G401" s="67" t="s">
        <v>5</v>
      </c>
      <c r="H401" s="67" t="s">
        <v>227</v>
      </c>
      <c r="I401" s="67" t="s">
        <v>228</v>
      </c>
      <c r="J401" s="67" t="s">
        <v>8</v>
      </c>
      <c r="K401" s="67" t="s">
        <v>229</v>
      </c>
      <c r="L401" s="67" t="s">
        <v>10</v>
      </c>
      <c r="M401" s="67" t="s">
        <v>11</v>
      </c>
      <c r="N401" s="68" t="s">
        <v>12</v>
      </c>
    </row>
    <row r="402" spans="2:14" ht="14.45" x14ac:dyDescent="0.3">
      <c r="B402" s="69" t="s">
        <v>231</v>
      </c>
      <c r="C402" s="159">
        <v>3050000</v>
      </c>
      <c r="D402" s="159">
        <v>3012000</v>
      </c>
      <c r="E402" s="159">
        <v>2974000</v>
      </c>
      <c r="F402" s="159">
        <v>2936000</v>
      </c>
      <c r="G402" s="159">
        <v>2898000</v>
      </c>
      <c r="H402" s="159"/>
      <c r="I402" s="159"/>
      <c r="J402" s="159"/>
      <c r="K402" s="159"/>
      <c r="L402" s="159"/>
      <c r="M402" s="159"/>
      <c r="N402" s="160"/>
    </row>
    <row r="403" spans="2:14" ht="14.45" x14ac:dyDescent="0.3">
      <c r="B403" s="69" t="s">
        <v>232</v>
      </c>
      <c r="C403" s="159">
        <v>1007000</v>
      </c>
      <c r="D403" s="159">
        <v>950000</v>
      </c>
      <c r="E403" s="159">
        <v>995000</v>
      </c>
      <c r="F403" s="159">
        <v>933000</v>
      </c>
      <c r="G403" s="159">
        <v>986000</v>
      </c>
      <c r="H403" s="159"/>
      <c r="I403" s="159"/>
      <c r="J403" s="159"/>
      <c r="K403" s="159"/>
      <c r="L403" s="159"/>
      <c r="M403" s="159"/>
      <c r="N403" s="160"/>
    </row>
    <row r="404" spans="2:14" ht="14.45" x14ac:dyDescent="0.3">
      <c r="B404" s="70" t="s">
        <v>233</v>
      </c>
      <c r="C404" s="159">
        <v>21000</v>
      </c>
      <c r="D404" s="159">
        <v>21000</v>
      </c>
      <c r="E404" s="159">
        <v>21000</v>
      </c>
      <c r="F404" s="159">
        <v>21000</v>
      </c>
      <c r="G404" s="159">
        <v>21000</v>
      </c>
      <c r="H404" s="159"/>
      <c r="I404" s="159"/>
      <c r="J404" s="159"/>
      <c r="K404" s="159"/>
      <c r="L404" s="159"/>
      <c r="M404" s="159"/>
      <c r="N404" s="160"/>
    </row>
    <row r="405" spans="2:14" ht="14.45" x14ac:dyDescent="0.3">
      <c r="B405" s="70" t="s">
        <v>234</v>
      </c>
      <c r="C405" s="159">
        <v>1315000</v>
      </c>
      <c r="D405" s="159">
        <v>1347500</v>
      </c>
      <c r="E405" s="159">
        <v>1431000</v>
      </c>
      <c r="F405" s="159">
        <v>1488000</v>
      </c>
      <c r="G405" s="159">
        <v>1560000</v>
      </c>
      <c r="H405" s="159"/>
      <c r="I405" s="159"/>
      <c r="J405" s="159"/>
      <c r="K405" s="159"/>
      <c r="L405" s="159"/>
      <c r="M405" s="159"/>
      <c r="N405" s="160"/>
    </row>
    <row r="406" spans="2:14" ht="14.45" x14ac:dyDescent="0.3">
      <c r="B406" s="70" t="s">
        <v>235</v>
      </c>
      <c r="C406" s="159">
        <v>39000</v>
      </c>
      <c r="D406" s="159">
        <v>38700</v>
      </c>
      <c r="E406" s="159">
        <v>36000</v>
      </c>
      <c r="F406" s="159">
        <v>34000</v>
      </c>
      <c r="G406" s="159">
        <v>32000</v>
      </c>
      <c r="H406" s="159"/>
      <c r="I406" s="159"/>
      <c r="J406" s="159"/>
      <c r="K406" s="159"/>
      <c r="L406" s="159"/>
      <c r="M406" s="159"/>
      <c r="N406" s="160"/>
    </row>
    <row r="407" spans="2:14" ht="14.45" x14ac:dyDescent="0.3">
      <c r="B407" s="69" t="s">
        <v>236</v>
      </c>
      <c r="C407" s="159">
        <v>375000</v>
      </c>
      <c r="D407" s="159">
        <v>346000</v>
      </c>
      <c r="E407" s="159">
        <v>388000</v>
      </c>
      <c r="F407" s="159">
        <v>362000</v>
      </c>
      <c r="G407" s="159">
        <v>390000</v>
      </c>
      <c r="H407" s="159"/>
      <c r="I407" s="159"/>
      <c r="J407" s="159"/>
      <c r="K407" s="159"/>
      <c r="L407" s="159"/>
      <c r="M407" s="159"/>
      <c r="N407" s="160"/>
    </row>
    <row r="408" spans="2:14" thickBot="1" x14ac:dyDescent="0.35">
      <c r="B408" s="71" t="s">
        <v>237</v>
      </c>
      <c r="C408" s="161">
        <v>1428000</v>
      </c>
      <c r="D408" s="161">
        <v>1426000</v>
      </c>
      <c r="E408" s="161">
        <v>1423000</v>
      </c>
      <c r="F408" s="161">
        <v>1420000</v>
      </c>
      <c r="G408" s="161">
        <v>1380000</v>
      </c>
      <c r="H408" s="161"/>
      <c r="I408" s="161"/>
      <c r="J408" s="161"/>
      <c r="K408" s="161"/>
      <c r="L408" s="161"/>
      <c r="M408" s="161"/>
      <c r="N408" s="162"/>
    </row>
    <row r="409" spans="2:14" thickTop="1" x14ac:dyDescent="0.3"/>
    <row r="410" spans="2:14" ht="14.45" x14ac:dyDescent="0.3">
      <c r="B410" s="404"/>
    </row>
    <row r="411" spans="2:14" thickBot="1" x14ac:dyDescent="0.35"/>
    <row r="412" spans="2:14" thickTop="1" x14ac:dyDescent="0.3">
      <c r="B412" s="448" t="s">
        <v>230</v>
      </c>
      <c r="C412" s="449"/>
      <c r="D412" s="449"/>
      <c r="E412" s="449"/>
      <c r="F412" s="449"/>
      <c r="G412" s="449"/>
      <c r="H412" s="449"/>
      <c r="I412" s="449"/>
      <c r="J412" s="449"/>
      <c r="K412" s="449"/>
      <c r="L412" s="449"/>
      <c r="M412" s="449"/>
      <c r="N412" s="450"/>
    </row>
    <row r="413" spans="2:14" ht="14.45" x14ac:dyDescent="0.3">
      <c r="B413" s="405"/>
      <c r="C413" s="451">
        <v>2013</v>
      </c>
      <c r="D413" s="451"/>
      <c r="E413" s="451"/>
      <c r="F413" s="451"/>
      <c r="G413" s="451"/>
      <c r="H413" s="451"/>
      <c r="I413" s="451"/>
      <c r="J413" s="451"/>
      <c r="K413" s="451"/>
      <c r="L413" s="451"/>
      <c r="M413" s="451"/>
      <c r="N413" s="452"/>
    </row>
    <row r="414" spans="2:14" ht="14.45" x14ac:dyDescent="0.3">
      <c r="B414" s="66"/>
      <c r="C414" s="67" t="s">
        <v>1</v>
      </c>
      <c r="D414" s="67" t="s">
        <v>2</v>
      </c>
      <c r="E414" s="67" t="s">
        <v>226</v>
      </c>
      <c r="F414" s="67" t="s">
        <v>4</v>
      </c>
      <c r="G414" s="67" t="s">
        <v>5</v>
      </c>
      <c r="H414" s="67" t="s">
        <v>227</v>
      </c>
      <c r="I414" s="67" t="s">
        <v>228</v>
      </c>
      <c r="J414" s="67" t="s">
        <v>8</v>
      </c>
      <c r="K414" s="67" t="s">
        <v>229</v>
      </c>
      <c r="L414" s="67" t="s">
        <v>10</v>
      </c>
      <c r="M414" s="67" t="s">
        <v>11</v>
      </c>
      <c r="N414" s="68" t="s">
        <v>12</v>
      </c>
    </row>
    <row r="415" spans="2:14" ht="14.45" x14ac:dyDescent="0.3">
      <c r="B415" s="69" t="s">
        <v>231</v>
      </c>
      <c r="C415" s="159">
        <v>3700000</v>
      </c>
      <c r="D415" s="159">
        <v>3600000</v>
      </c>
      <c r="E415" s="159">
        <v>3500000</v>
      </c>
      <c r="F415" s="159">
        <v>3450000</v>
      </c>
      <c r="G415" s="159">
        <v>3300000</v>
      </c>
      <c r="H415" s="159">
        <v>3200000</v>
      </c>
      <c r="I415" s="159">
        <v>3000000</v>
      </c>
      <c r="J415" s="159">
        <v>3300000</v>
      </c>
      <c r="K415" s="159">
        <v>3200000</v>
      </c>
      <c r="L415" s="159">
        <v>3150000</v>
      </c>
      <c r="M415" s="159">
        <v>3300000</v>
      </c>
      <c r="N415" s="160">
        <v>3250000</v>
      </c>
    </row>
    <row r="416" spans="2:14" ht="14.45" x14ac:dyDescent="0.3">
      <c r="B416" s="69" t="s">
        <v>232</v>
      </c>
      <c r="C416" s="159">
        <v>935000</v>
      </c>
      <c r="D416" s="159">
        <v>955000</v>
      </c>
      <c r="E416" s="159">
        <v>1050000</v>
      </c>
      <c r="F416" s="159">
        <v>954000</v>
      </c>
      <c r="G416" s="159">
        <v>967000</v>
      </c>
      <c r="H416" s="159">
        <v>851000</v>
      </c>
      <c r="I416" s="159">
        <v>892000</v>
      </c>
      <c r="J416" s="159">
        <v>950000</v>
      </c>
      <c r="K416" s="159">
        <v>865000</v>
      </c>
      <c r="L416" s="159">
        <v>755000</v>
      </c>
      <c r="M416" s="159">
        <v>845000</v>
      </c>
      <c r="N416" s="160">
        <v>965000</v>
      </c>
    </row>
    <row r="417" spans="2:14" ht="14.45" x14ac:dyDescent="0.3">
      <c r="B417" s="70" t="s">
        <v>233</v>
      </c>
      <c r="C417" s="159">
        <v>25000</v>
      </c>
      <c r="D417" s="159">
        <v>24000</v>
      </c>
      <c r="E417" s="159">
        <v>26000</v>
      </c>
      <c r="F417" s="159">
        <v>27000</v>
      </c>
      <c r="G417" s="159">
        <v>24000</v>
      </c>
      <c r="H417" s="159">
        <v>23000</v>
      </c>
      <c r="I417" s="159">
        <v>24000</v>
      </c>
      <c r="J417" s="159">
        <v>25000</v>
      </c>
      <c r="K417" s="159">
        <v>28000</v>
      </c>
      <c r="L417" s="159">
        <v>24500</v>
      </c>
      <c r="M417" s="159">
        <v>23000</v>
      </c>
      <c r="N417" s="160">
        <v>21000</v>
      </c>
    </row>
    <row r="418" spans="2:14" ht="14.45" x14ac:dyDescent="0.3">
      <c r="B418" s="70" t="s">
        <v>234</v>
      </c>
      <c r="C418" s="159">
        <v>1350000</v>
      </c>
      <c r="D418" s="159">
        <v>1324000</v>
      </c>
      <c r="E418" s="159">
        <v>1335000</v>
      </c>
      <c r="F418" s="159">
        <v>1360000</v>
      </c>
      <c r="G418" s="159">
        <v>1558000</v>
      </c>
      <c r="H418" s="159">
        <v>1490000</v>
      </c>
      <c r="I418" s="159">
        <v>1450000</v>
      </c>
      <c r="J418" s="159">
        <v>1650000</v>
      </c>
      <c r="K418" s="159">
        <v>1800000</v>
      </c>
      <c r="L418" s="159">
        <v>1650000</v>
      </c>
      <c r="M418" s="159">
        <v>1400000</v>
      </c>
      <c r="N418" s="160">
        <v>1240000</v>
      </c>
    </row>
    <row r="419" spans="2:14" ht="14.45" x14ac:dyDescent="0.3">
      <c r="B419" s="70" t="s">
        <v>235</v>
      </c>
      <c r="C419" s="159">
        <v>39000</v>
      </c>
      <c r="D419" s="159">
        <v>37000</v>
      </c>
      <c r="E419" s="159">
        <v>40000</v>
      </c>
      <c r="F419" s="159">
        <v>39000</v>
      </c>
      <c r="G419" s="159">
        <v>41000</v>
      </c>
      <c r="H419" s="159">
        <v>42000</v>
      </c>
      <c r="I419" s="159">
        <v>40000</v>
      </c>
      <c r="J419" s="159">
        <v>38000</v>
      </c>
      <c r="K419" s="159">
        <v>42000</v>
      </c>
      <c r="L419" s="159">
        <v>46000</v>
      </c>
      <c r="M419" s="159">
        <v>41000</v>
      </c>
      <c r="N419" s="160">
        <v>39000</v>
      </c>
    </row>
    <row r="420" spans="2:14" ht="14.45" x14ac:dyDescent="0.3">
      <c r="B420" s="69" t="s">
        <v>236</v>
      </c>
      <c r="C420" s="159">
        <v>385000</v>
      </c>
      <c r="D420" s="159">
        <v>370000</v>
      </c>
      <c r="E420" s="159">
        <v>345000</v>
      </c>
      <c r="F420" s="159">
        <v>405000</v>
      </c>
      <c r="G420" s="159">
        <v>426000</v>
      </c>
      <c r="H420" s="159">
        <v>395000</v>
      </c>
      <c r="I420" s="159">
        <v>384000</v>
      </c>
      <c r="J420" s="159">
        <v>365000</v>
      </c>
      <c r="K420" s="159">
        <v>355000</v>
      </c>
      <c r="L420" s="159">
        <v>387000</v>
      </c>
      <c r="M420" s="159">
        <v>398000</v>
      </c>
      <c r="N420" s="160">
        <v>400000</v>
      </c>
    </row>
    <row r="421" spans="2:14" thickBot="1" x14ac:dyDescent="0.35">
      <c r="B421" s="71" t="s">
        <v>237</v>
      </c>
      <c r="C421" s="161">
        <v>2050000</v>
      </c>
      <c r="D421" s="161">
        <v>2000000</v>
      </c>
      <c r="E421" s="161">
        <v>1950000</v>
      </c>
      <c r="F421" s="161">
        <v>1900000</v>
      </c>
      <c r="G421" s="161">
        <v>1850000</v>
      </c>
      <c r="H421" s="161">
        <v>1800000</v>
      </c>
      <c r="I421" s="161">
        <v>1750000</v>
      </c>
      <c r="J421" s="161">
        <v>1700000</v>
      </c>
      <c r="K421" s="161">
        <v>1650000</v>
      </c>
      <c r="L421" s="161">
        <v>1600000</v>
      </c>
      <c r="M421" s="161">
        <v>1550000</v>
      </c>
      <c r="N421" s="162">
        <v>1500000</v>
      </c>
    </row>
    <row r="422" spans="2:14" thickTop="1" x14ac:dyDescent="0.3"/>
    <row r="424" spans="2:14" thickBot="1" x14ac:dyDescent="0.35"/>
    <row r="425" spans="2:14" ht="14.45" x14ac:dyDescent="0.3">
      <c r="B425" s="412" t="s">
        <v>276</v>
      </c>
      <c r="C425" s="409"/>
      <c r="D425" s="410"/>
      <c r="E425" s="410"/>
      <c r="F425" s="411"/>
    </row>
    <row r="426" spans="2:14" ht="14.45" x14ac:dyDescent="0.3">
      <c r="B426" s="93"/>
      <c r="C426" s="164" t="s">
        <v>277</v>
      </c>
      <c r="D426" s="165" t="s">
        <v>278</v>
      </c>
      <c r="E426" s="165" t="s">
        <v>279</v>
      </c>
      <c r="F426" s="166" t="s">
        <v>280</v>
      </c>
    </row>
    <row r="427" spans="2:14" ht="14.45" x14ac:dyDescent="0.3">
      <c r="B427" s="93" t="s">
        <v>281</v>
      </c>
      <c r="C427" s="231">
        <f>'Actual vs budget (SOCI)'!S16</f>
        <v>2168000</v>
      </c>
      <c r="D427" s="167">
        <v>1586000</v>
      </c>
      <c r="E427" s="167">
        <v>950000</v>
      </c>
      <c r="F427" s="168">
        <v>3400000</v>
      </c>
    </row>
    <row r="428" spans="2:14" ht="14.45" x14ac:dyDescent="0.3">
      <c r="B428" s="93" t="s">
        <v>282</v>
      </c>
      <c r="C428" s="231">
        <f>'Actual vs budget (SOCI)'!S16-'Actual vs budget (SOCI)'!S22</f>
        <v>1981950</v>
      </c>
      <c r="D428" s="167">
        <v>950000</v>
      </c>
      <c r="E428" s="167">
        <v>745000</v>
      </c>
      <c r="F428" s="168">
        <v>2500000</v>
      </c>
    </row>
    <row r="429" spans="2:14" ht="14.45" x14ac:dyDescent="0.3">
      <c r="B429" s="93" t="s">
        <v>283</v>
      </c>
      <c r="C429" s="169">
        <v>680000</v>
      </c>
      <c r="D429" s="167">
        <v>500000</v>
      </c>
      <c r="E429" s="167">
        <v>245000</v>
      </c>
      <c r="F429" s="168">
        <v>870000</v>
      </c>
    </row>
    <row r="430" spans="2:14" thickBot="1" x14ac:dyDescent="0.35">
      <c r="B430" s="170" t="s">
        <v>284</v>
      </c>
      <c r="C430" s="171">
        <v>6100000</v>
      </c>
      <c r="D430" s="172">
        <v>4800000</v>
      </c>
      <c r="E430" s="172">
        <v>3900000</v>
      </c>
      <c r="F430" s="173">
        <v>6500000</v>
      </c>
    </row>
    <row r="431" spans="2:14" ht="14.45" x14ac:dyDescent="0.3">
      <c r="B431" s="414" t="s">
        <v>285</v>
      </c>
      <c r="C431" s="415">
        <f>C428/C427</f>
        <v>0.91418357933579331</v>
      </c>
      <c r="D431" s="415">
        <f>D428/D427</f>
        <v>0.59899117276166458</v>
      </c>
      <c r="E431" s="415">
        <f>E428/E427</f>
        <v>0.78421052631578947</v>
      </c>
      <c r="F431" s="415">
        <f>F428/F427</f>
        <v>0.73529411764705888</v>
      </c>
      <c r="G431" s="65"/>
    </row>
    <row r="432" spans="2:14" ht="14.45" x14ac:dyDescent="0.3">
      <c r="B432" s="65"/>
      <c r="C432" s="65"/>
      <c r="D432" s="65"/>
      <c r="E432" s="65"/>
      <c r="F432" s="65"/>
      <c r="G432" s="65"/>
    </row>
    <row r="433" spans="2:7" ht="14.45" x14ac:dyDescent="0.3">
      <c r="B433" s="65"/>
      <c r="C433" s="65"/>
      <c r="D433" s="65"/>
      <c r="E433" s="65"/>
      <c r="F433" s="65"/>
      <c r="G433" s="65"/>
    </row>
    <row r="434" spans="2:7" ht="14.45" x14ac:dyDescent="0.3">
      <c r="B434" s="65"/>
      <c r="C434" s="65"/>
      <c r="D434" s="65"/>
      <c r="E434" s="65"/>
      <c r="F434" s="65"/>
      <c r="G434" s="65"/>
    </row>
    <row r="435" spans="2:7" ht="14.45" x14ac:dyDescent="0.3">
      <c r="B435" s="65"/>
      <c r="C435" s="65"/>
      <c r="D435" s="65"/>
      <c r="E435" s="65"/>
      <c r="F435" s="65"/>
      <c r="G435" s="65"/>
    </row>
    <row r="436" spans="2:7" ht="14.45" x14ac:dyDescent="0.3">
      <c r="B436" s="65"/>
      <c r="C436" s="65"/>
      <c r="D436" s="65"/>
      <c r="E436" s="65"/>
      <c r="F436" s="65"/>
      <c r="G436" s="65"/>
    </row>
  </sheetData>
  <mergeCells count="17">
    <mergeCell ref="D193:O193"/>
    <mergeCell ref="D6:O6"/>
    <mergeCell ref="D304:O304"/>
    <mergeCell ref="D181:O181"/>
    <mergeCell ref="D237:O237"/>
    <mergeCell ref="D261:O261"/>
    <mergeCell ref="B412:N412"/>
    <mergeCell ref="C413:N413"/>
    <mergeCell ref="D329:O329"/>
    <mergeCell ref="D346:O346"/>
    <mergeCell ref="D358:O358"/>
    <mergeCell ref="B373:N373"/>
    <mergeCell ref="B399:N399"/>
    <mergeCell ref="C374:N374"/>
    <mergeCell ref="C400:N400"/>
    <mergeCell ref="B386:N386"/>
    <mergeCell ref="C387:N38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AR764"/>
  <sheetViews>
    <sheetView view="pageBreakPreview" zoomScale="80" zoomScaleNormal="80" zoomScaleSheetLayoutView="80" workbookViewId="0">
      <selection activeCell="H7" sqref="H7"/>
    </sheetView>
  </sheetViews>
  <sheetFormatPr defaultColWidth="9.140625" defaultRowHeight="12.75" outlineLevelCol="1" x14ac:dyDescent="0.2"/>
  <cols>
    <col min="1" max="1" width="5" style="84" customWidth="1"/>
    <col min="2" max="2" width="35.85546875" style="134" customWidth="1"/>
    <col min="3" max="5" width="12.85546875" style="134" customWidth="1" outlineLevel="1"/>
    <col min="6" max="6" width="12.85546875" style="76" customWidth="1"/>
    <col min="7" max="9" width="12.85546875" style="76" customWidth="1" outlineLevel="1"/>
    <col min="10" max="10" width="12.85546875" style="76" customWidth="1"/>
    <col min="11" max="13" width="12.85546875" style="76" customWidth="1" outlineLevel="1"/>
    <col min="14" max="14" width="12.85546875" style="77" customWidth="1"/>
    <col min="15" max="17" width="12.85546875" style="77" customWidth="1" outlineLevel="1"/>
    <col min="18" max="18" width="12.85546875" style="78" customWidth="1"/>
    <col min="19" max="19" width="13.140625" style="83" customWidth="1"/>
    <col min="20" max="20" width="17.7109375" style="145" customWidth="1"/>
    <col min="21" max="21" width="25.85546875" style="146" customWidth="1"/>
    <col min="22" max="22" width="15.7109375" style="80" customWidth="1"/>
    <col min="23" max="23" width="15.7109375" style="76" customWidth="1"/>
    <col min="24" max="24" width="17.7109375" style="152" customWidth="1"/>
    <col min="25" max="25" width="17.7109375" style="146" customWidth="1"/>
    <col min="26" max="27" width="15.7109375" style="82" customWidth="1"/>
    <col min="28" max="28" width="17.7109375" style="145" customWidth="1"/>
    <col min="29" max="29" width="17.7109375" style="143" customWidth="1"/>
    <col min="30" max="32" width="15.7109375" style="152" customWidth="1"/>
    <col min="33" max="33" width="15.7109375" style="146" customWidth="1"/>
    <col min="34" max="256" width="9.140625" style="84"/>
    <col min="257" max="257" width="5" style="84" customWidth="1"/>
    <col min="258" max="258" width="35.85546875" style="84" customWidth="1"/>
    <col min="259" max="274" width="12.85546875" style="84" customWidth="1"/>
    <col min="275" max="275" width="13.140625" style="84" customWidth="1"/>
    <col min="276" max="277" width="17.7109375" style="84" customWidth="1"/>
    <col min="278" max="279" width="15.7109375" style="84" customWidth="1"/>
    <col min="280" max="281" width="17.7109375" style="84" customWidth="1"/>
    <col min="282" max="283" width="15.7109375" style="84" customWidth="1"/>
    <col min="284" max="285" width="17.7109375" style="84" customWidth="1"/>
    <col min="286" max="289" width="15.7109375" style="84" customWidth="1"/>
    <col min="290" max="512" width="9.140625" style="84"/>
    <col min="513" max="513" width="5" style="84" customWidth="1"/>
    <col min="514" max="514" width="35.85546875" style="84" customWidth="1"/>
    <col min="515" max="530" width="12.85546875" style="84" customWidth="1"/>
    <col min="531" max="531" width="13.140625" style="84" customWidth="1"/>
    <col min="532" max="533" width="17.7109375" style="84" customWidth="1"/>
    <col min="534" max="535" width="15.7109375" style="84" customWidth="1"/>
    <col min="536" max="537" width="17.7109375" style="84" customWidth="1"/>
    <col min="538" max="539" width="15.7109375" style="84" customWidth="1"/>
    <col min="540" max="541" width="17.7109375" style="84" customWidth="1"/>
    <col min="542" max="545" width="15.7109375" style="84" customWidth="1"/>
    <col min="546" max="768" width="9.140625" style="84"/>
    <col min="769" max="769" width="5" style="84" customWidth="1"/>
    <col min="770" max="770" width="35.85546875" style="84" customWidth="1"/>
    <col min="771" max="786" width="12.85546875" style="84" customWidth="1"/>
    <col min="787" max="787" width="13.140625" style="84" customWidth="1"/>
    <col min="788" max="789" width="17.7109375" style="84" customWidth="1"/>
    <col min="790" max="791" width="15.7109375" style="84" customWidth="1"/>
    <col min="792" max="793" width="17.7109375" style="84" customWidth="1"/>
    <col min="794" max="795" width="15.7109375" style="84" customWidth="1"/>
    <col min="796" max="797" width="17.7109375" style="84" customWidth="1"/>
    <col min="798" max="801" width="15.7109375" style="84" customWidth="1"/>
    <col min="802" max="1024" width="9.140625" style="84"/>
    <col min="1025" max="1025" width="5" style="84" customWidth="1"/>
    <col min="1026" max="1026" width="35.85546875" style="84" customWidth="1"/>
    <col min="1027" max="1042" width="12.85546875" style="84" customWidth="1"/>
    <col min="1043" max="1043" width="13.140625" style="84" customWidth="1"/>
    <col min="1044" max="1045" width="17.7109375" style="84" customWidth="1"/>
    <col min="1046" max="1047" width="15.7109375" style="84" customWidth="1"/>
    <col min="1048" max="1049" width="17.7109375" style="84" customWidth="1"/>
    <col min="1050" max="1051" width="15.7109375" style="84" customWidth="1"/>
    <col min="1052" max="1053" width="17.7109375" style="84" customWidth="1"/>
    <col min="1054" max="1057" width="15.7109375" style="84" customWidth="1"/>
    <col min="1058" max="1280" width="9.140625" style="84"/>
    <col min="1281" max="1281" width="5" style="84" customWidth="1"/>
    <col min="1282" max="1282" width="35.85546875" style="84" customWidth="1"/>
    <col min="1283" max="1298" width="12.85546875" style="84" customWidth="1"/>
    <col min="1299" max="1299" width="13.140625" style="84" customWidth="1"/>
    <col min="1300" max="1301" width="17.7109375" style="84" customWidth="1"/>
    <col min="1302" max="1303" width="15.7109375" style="84" customWidth="1"/>
    <col min="1304" max="1305" width="17.7109375" style="84" customWidth="1"/>
    <col min="1306" max="1307" width="15.7109375" style="84" customWidth="1"/>
    <col min="1308" max="1309" width="17.7109375" style="84" customWidth="1"/>
    <col min="1310" max="1313" width="15.7109375" style="84" customWidth="1"/>
    <col min="1314" max="1536" width="9.140625" style="84"/>
    <col min="1537" max="1537" width="5" style="84" customWidth="1"/>
    <col min="1538" max="1538" width="35.85546875" style="84" customWidth="1"/>
    <col min="1539" max="1554" width="12.85546875" style="84" customWidth="1"/>
    <col min="1555" max="1555" width="13.140625" style="84" customWidth="1"/>
    <col min="1556" max="1557" width="17.7109375" style="84" customWidth="1"/>
    <col min="1558" max="1559" width="15.7109375" style="84" customWidth="1"/>
    <col min="1560" max="1561" width="17.7109375" style="84" customWidth="1"/>
    <col min="1562" max="1563" width="15.7109375" style="84" customWidth="1"/>
    <col min="1564" max="1565" width="17.7109375" style="84" customWidth="1"/>
    <col min="1566" max="1569" width="15.7109375" style="84" customWidth="1"/>
    <col min="1570" max="1792" width="9.140625" style="84"/>
    <col min="1793" max="1793" width="5" style="84" customWidth="1"/>
    <col min="1794" max="1794" width="35.85546875" style="84" customWidth="1"/>
    <col min="1795" max="1810" width="12.85546875" style="84" customWidth="1"/>
    <col min="1811" max="1811" width="13.140625" style="84" customWidth="1"/>
    <col min="1812" max="1813" width="17.7109375" style="84" customWidth="1"/>
    <col min="1814" max="1815" width="15.7109375" style="84" customWidth="1"/>
    <col min="1816" max="1817" width="17.7109375" style="84" customWidth="1"/>
    <col min="1818" max="1819" width="15.7109375" style="84" customWidth="1"/>
    <col min="1820" max="1821" width="17.7109375" style="84" customWidth="1"/>
    <col min="1822" max="1825" width="15.7109375" style="84" customWidth="1"/>
    <col min="1826" max="2048" width="9.140625" style="84"/>
    <col min="2049" max="2049" width="5" style="84" customWidth="1"/>
    <col min="2050" max="2050" width="35.85546875" style="84" customWidth="1"/>
    <col min="2051" max="2066" width="12.85546875" style="84" customWidth="1"/>
    <col min="2067" max="2067" width="13.140625" style="84" customWidth="1"/>
    <col min="2068" max="2069" width="17.7109375" style="84" customWidth="1"/>
    <col min="2070" max="2071" width="15.7109375" style="84" customWidth="1"/>
    <col min="2072" max="2073" width="17.7109375" style="84" customWidth="1"/>
    <col min="2074" max="2075" width="15.7109375" style="84" customWidth="1"/>
    <col min="2076" max="2077" width="17.7109375" style="84" customWidth="1"/>
    <col min="2078" max="2081" width="15.7109375" style="84" customWidth="1"/>
    <col min="2082" max="2304" width="9.140625" style="84"/>
    <col min="2305" max="2305" width="5" style="84" customWidth="1"/>
    <col min="2306" max="2306" width="35.85546875" style="84" customWidth="1"/>
    <col min="2307" max="2322" width="12.85546875" style="84" customWidth="1"/>
    <col min="2323" max="2323" width="13.140625" style="84" customWidth="1"/>
    <col min="2324" max="2325" width="17.7109375" style="84" customWidth="1"/>
    <col min="2326" max="2327" width="15.7109375" style="84" customWidth="1"/>
    <col min="2328" max="2329" width="17.7109375" style="84" customWidth="1"/>
    <col min="2330" max="2331" width="15.7109375" style="84" customWidth="1"/>
    <col min="2332" max="2333" width="17.7109375" style="84" customWidth="1"/>
    <col min="2334" max="2337" width="15.7109375" style="84" customWidth="1"/>
    <col min="2338" max="2560" width="9.140625" style="84"/>
    <col min="2561" max="2561" width="5" style="84" customWidth="1"/>
    <col min="2562" max="2562" width="35.85546875" style="84" customWidth="1"/>
    <col min="2563" max="2578" width="12.85546875" style="84" customWidth="1"/>
    <col min="2579" max="2579" width="13.140625" style="84" customWidth="1"/>
    <col min="2580" max="2581" width="17.7109375" style="84" customWidth="1"/>
    <col min="2582" max="2583" width="15.7109375" style="84" customWidth="1"/>
    <col min="2584" max="2585" width="17.7109375" style="84" customWidth="1"/>
    <col min="2586" max="2587" width="15.7109375" style="84" customWidth="1"/>
    <col min="2588" max="2589" width="17.7109375" style="84" customWidth="1"/>
    <col min="2590" max="2593" width="15.7109375" style="84" customWidth="1"/>
    <col min="2594" max="2816" width="9.140625" style="84"/>
    <col min="2817" max="2817" width="5" style="84" customWidth="1"/>
    <col min="2818" max="2818" width="35.85546875" style="84" customWidth="1"/>
    <col min="2819" max="2834" width="12.85546875" style="84" customWidth="1"/>
    <col min="2835" max="2835" width="13.140625" style="84" customWidth="1"/>
    <col min="2836" max="2837" width="17.7109375" style="84" customWidth="1"/>
    <col min="2838" max="2839" width="15.7109375" style="84" customWidth="1"/>
    <col min="2840" max="2841" width="17.7109375" style="84" customWidth="1"/>
    <col min="2842" max="2843" width="15.7109375" style="84" customWidth="1"/>
    <col min="2844" max="2845" width="17.7109375" style="84" customWidth="1"/>
    <col min="2846" max="2849" width="15.7109375" style="84" customWidth="1"/>
    <col min="2850" max="3072" width="9.140625" style="84"/>
    <col min="3073" max="3073" width="5" style="84" customWidth="1"/>
    <col min="3074" max="3074" width="35.85546875" style="84" customWidth="1"/>
    <col min="3075" max="3090" width="12.85546875" style="84" customWidth="1"/>
    <col min="3091" max="3091" width="13.140625" style="84" customWidth="1"/>
    <col min="3092" max="3093" width="17.7109375" style="84" customWidth="1"/>
    <col min="3094" max="3095" width="15.7109375" style="84" customWidth="1"/>
    <col min="3096" max="3097" width="17.7109375" style="84" customWidth="1"/>
    <col min="3098" max="3099" width="15.7109375" style="84" customWidth="1"/>
    <col min="3100" max="3101" width="17.7109375" style="84" customWidth="1"/>
    <col min="3102" max="3105" width="15.7109375" style="84" customWidth="1"/>
    <col min="3106" max="3328" width="9.140625" style="84"/>
    <col min="3329" max="3329" width="5" style="84" customWidth="1"/>
    <col min="3330" max="3330" width="35.85546875" style="84" customWidth="1"/>
    <col min="3331" max="3346" width="12.85546875" style="84" customWidth="1"/>
    <col min="3347" max="3347" width="13.140625" style="84" customWidth="1"/>
    <col min="3348" max="3349" width="17.7109375" style="84" customWidth="1"/>
    <col min="3350" max="3351" width="15.7109375" style="84" customWidth="1"/>
    <col min="3352" max="3353" width="17.7109375" style="84" customWidth="1"/>
    <col min="3354" max="3355" width="15.7109375" style="84" customWidth="1"/>
    <col min="3356" max="3357" width="17.7109375" style="84" customWidth="1"/>
    <col min="3358" max="3361" width="15.7109375" style="84" customWidth="1"/>
    <col min="3362" max="3584" width="9.140625" style="84"/>
    <col min="3585" max="3585" width="5" style="84" customWidth="1"/>
    <col min="3586" max="3586" width="35.85546875" style="84" customWidth="1"/>
    <col min="3587" max="3602" width="12.85546875" style="84" customWidth="1"/>
    <col min="3603" max="3603" width="13.140625" style="84" customWidth="1"/>
    <col min="3604" max="3605" width="17.7109375" style="84" customWidth="1"/>
    <col min="3606" max="3607" width="15.7109375" style="84" customWidth="1"/>
    <col min="3608" max="3609" width="17.7109375" style="84" customWidth="1"/>
    <col min="3610" max="3611" width="15.7109375" style="84" customWidth="1"/>
    <col min="3612" max="3613" width="17.7109375" style="84" customWidth="1"/>
    <col min="3614" max="3617" width="15.7109375" style="84" customWidth="1"/>
    <col min="3618" max="3840" width="9.140625" style="84"/>
    <col min="3841" max="3841" width="5" style="84" customWidth="1"/>
    <col min="3842" max="3842" width="35.85546875" style="84" customWidth="1"/>
    <col min="3843" max="3858" width="12.85546875" style="84" customWidth="1"/>
    <col min="3859" max="3859" width="13.140625" style="84" customWidth="1"/>
    <col min="3860" max="3861" width="17.7109375" style="84" customWidth="1"/>
    <col min="3862" max="3863" width="15.7109375" style="84" customWidth="1"/>
    <col min="3864" max="3865" width="17.7109375" style="84" customWidth="1"/>
    <col min="3866" max="3867" width="15.7109375" style="84" customWidth="1"/>
    <col min="3868" max="3869" width="17.7109375" style="84" customWidth="1"/>
    <col min="3870" max="3873" width="15.7109375" style="84" customWidth="1"/>
    <col min="3874" max="4096" width="9.140625" style="84"/>
    <col min="4097" max="4097" width="5" style="84" customWidth="1"/>
    <col min="4098" max="4098" width="35.85546875" style="84" customWidth="1"/>
    <col min="4099" max="4114" width="12.85546875" style="84" customWidth="1"/>
    <col min="4115" max="4115" width="13.140625" style="84" customWidth="1"/>
    <col min="4116" max="4117" width="17.7109375" style="84" customWidth="1"/>
    <col min="4118" max="4119" width="15.7109375" style="84" customWidth="1"/>
    <col min="4120" max="4121" width="17.7109375" style="84" customWidth="1"/>
    <col min="4122" max="4123" width="15.7109375" style="84" customWidth="1"/>
    <col min="4124" max="4125" width="17.7109375" style="84" customWidth="1"/>
    <col min="4126" max="4129" width="15.7109375" style="84" customWidth="1"/>
    <col min="4130" max="4352" width="9.140625" style="84"/>
    <col min="4353" max="4353" width="5" style="84" customWidth="1"/>
    <col min="4354" max="4354" width="35.85546875" style="84" customWidth="1"/>
    <col min="4355" max="4370" width="12.85546875" style="84" customWidth="1"/>
    <col min="4371" max="4371" width="13.140625" style="84" customWidth="1"/>
    <col min="4372" max="4373" width="17.7109375" style="84" customWidth="1"/>
    <col min="4374" max="4375" width="15.7109375" style="84" customWidth="1"/>
    <col min="4376" max="4377" width="17.7109375" style="84" customWidth="1"/>
    <col min="4378" max="4379" width="15.7109375" style="84" customWidth="1"/>
    <col min="4380" max="4381" width="17.7109375" style="84" customWidth="1"/>
    <col min="4382" max="4385" width="15.7109375" style="84" customWidth="1"/>
    <col min="4386" max="4608" width="9.140625" style="84"/>
    <col min="4609" max="4609" width="5" style="84" customWidth="1"/>
    <col min="4610" max="4610" width="35.85546875" style="84" customWidth="1"/>
    <col min="4611" max="4626" width="12.85546875" style="84" customWidth="1"/>
    <col min="4627" max="4627" width="13.140625" style="84" customWidth="1"/>
    <col min="4628" max="4629" width="17.7109375" style="84" customWidth="1"/>
    <col min="4630" max="4631" width="15.7109375" style="84" customWidth="1"/>
    <col min="4632" max="4633" width="17.7109375" style="84" customWidth="1"/>
    <col min="4634" max="4635" width="15.7109375" style="84" customWidth="1"/>
    <col min="4636" max="4637" width="17.7109375" style="84" customWidth="1"/>
    <col min="4638" max="4641" width="15.7109375" style="84" customWidth="1"/>
    <col min="4642" max="4864" width="9.140625" style="84"/>
    <col min="4865" max="4865" width="5" style="84" customWidth="1"/>
    <col min="4866" max="4866" width="35.85546875" style="84" customWidth="1"/>
    <col min="4867" max="4882" width="12.85546875" style="84" customWidth="1"/>
    <col min="4883" max="4883" width="13.140625" style="84" customWidth="1"/>
    <col min="4884" max="4885" width="17.7109375" style="84" customWidth="1"/>
    <col min="4886" max="4887" width="15.7109375" style="84" customWidth="1"/>
    <col min="4888" max="4889" width="17.7109375" style="84" customWidth="1"/>
    <col min="4890" max="4891" width="15.7109375" style="84" customWidth="1"/>
    <col min="4892" max="4893" width="17.7109375" style="84" customWidth="1"/>
    <col min="4894" max="4897" width="15.7109375" style="84" customWidth="1"/>
    <col min="4898" max="5120" width="9.140625" style="84"/>
    <col min="5121" max="5121" width="5" style="84" customWidth="1"/>
    <col min="5122" max="5122" width="35.85546875" style="84" customWidth="1"/>
    <col min="5123" max="5138" width="12.85546875" style="84" customWidth="1"/>
    <col min="5139" max="5139" width="13.140625" style="84" customWidth="1"/>
    <col min="5140" max="5141" width="17.7109375" style="84" customWidth="1"/>
    <col min="5142" max="5143" width="15.7109375" style="84" customWidth="1"/>
    <col min="5144" max="5145" width="17.7109375" style="84" customWidth="1"/>
    <col min="5146" max="5147" width="15.7109375" style="84" customWidth="1"/>
    <col min="5148" max="5149" width="17.7109375" style="84" customWidth="1"/>
    <col min="5150" max="5153" width="15.7109375" style="84" customWidth="1"/>
    <col min="5154" max="5376" width="9.140625" style="84"/>
    <col min="5377" max="5377" width="5" style="84" customWidth="1"/>
    <col min="5378" max="5378" width="35.85546875" style="84" customWidth="1"/>
    <col min="5379" max="5394" width="12.85546875" style="84" customWidth="1"/>
    <col min="5395" max="5395" width="13.140625" style="84" customWidth="1"/>
    <col min="5396" max="5397" width="17.7109375" style="84" customWidth="1"/>
    <col min="5398" max="5399" width="15.7109375" style="84" customWidth="1"/>
    <col min="5400" max="5401" width="17.7109375" style="84" customWidth="1"/>
    <col min="5402" max="5403" width="15.7109375" style="84" customWidth="1"/>
    <col min="5404" max="5405" width="17.7109375" style="84" customWidth="1"/>
    <col min="5406" max="5409" width="15.7109375" style="84" customWidth="1"/>
    <col min="5410" max="5632" width="9.140625" style="84"/>
    <col min="5633" max="5633" width="5" style="84" customWidth="1"/>
    <col min="5634" max="5634" width="35.85546875" style="84" customWidth="1"/>
    <col min="5635" max="5650" width="12.85546875" style="84" customWidth="1"/>
    <col min="5651" max="5651" width="13.140625" style="84" customWidth="1"/>
    <col min="5652" max="5653" width="17.7109375" style="84" customWidth="1"/>
    <col min="5654" max="5655" width="15.7109375" style="84" customWidth="1"/>
    <col min="5656" max="5657" width="17.7109375" style="84" customWidth="1"/>
    <col min="5658" max="5659" width="15.7109375" style="84" customWidth="1"/>
    <col min="5660" max="5661" width="17.7109375" style="84" customWidth="1"/>
    <col min="5662" max="5665" width="15.7109375" style="84" customWidth="1"/>
    <col min="5666" max="5888" width="9.140625" style="84"/>
    <col min="5889" max="5889" width="5" style="84" customWidth="1"/>
    <col min="5890" max="5890" width="35.85546875" style="84" customWidth="1"/>
    <col min="5891" max="5906" width="12.85546875" style="84" customWidth="1"/>
    <col min="5907" max="5907" width="13.140625" style="84" customWidth="1"/>
    <col min="5908" max="5909" width="17.7109375" style="84" customWidth="1"/>
    <col min="5910" max="5911" width="15.7109375" style="84" customWidth="1"/>
    <col min="5912" max="5913" width="17.7109375" style="84" customWidth="1"/>
    <col min="5914" max="5915" width="15.7109375" style="84" customWidth="1"/>
    <col min="5916" max="5917" width="17.7109375" style="84" customWidth="1"/>
    <col min="5918" max="5921" width="15.7109375" style="84" customWidth="1"/>
    <col min="5922" max="6144" width="9.140625" style="84"/>
    <col min="6145" max="6145" width="5" style="84" customWidth="1"/>
    <col min="6146" max="6146" width="35.85546875" style="84" customWidth="1"/>
    <col min="6147" max="6162" width="12.85546875" style="84" customWidth="1"/>
    <col min="6163" max="6163" width="13.140625" style="84" customWidth="1"/>
    <col min="6164" max="6165" width="17.7109375" style="84" customWidth="1"/>
    <col min="6166" max="6167" width="15.7109375" style="84" customWidth="1"/>
    <col min="6168" max="6169" width="17.7109375" style="84" customWidth="1"/>
    <col min="6170" max="6171" width="15.7109375" style="84" customWidth="1"/>
    <col min="6172" max="6173" width="17.7109375" style="84" customWidth="1"/>
    <col min="6174" max="6177" width="15.7109375" style="84" customWidth="1"/>
    <col min="6178" max="6400" width="9.140625" style="84"/>
    <col min="6401" max="6401" width="5" style="84" customWidth="1"/>
    <col min="6402" max="6402" width="35.85546875" style="84" customWidth="1"/>
    <col min="6403" max="6418" width="12.85546875" style="84" customWidth="1"/>
    <col min="6419" max="6419" width="13.140625" style="84" customWidth="1"/>
    <col min="6420" max="6421" width="17.7109375" style="84" customWidth="1"/>
    <col min="6422" max="6423" width="15.7109375" style="84" customWidth="1"/>
    <col min="6424" max="6425" width="17.7109375" style="84" customWidth="1"/>
    <col min="6426" max="6427" width="15.7109375" style="84" customWidth="1"/>
    <col min="6428" max="6429" width="17.7109375" style="84" customWidth="1"/>
    <col min="6430" max="6433" width="15.7109375" style="84" customWidth="1"/>
    <col min="6434" max="6656" width="9.140625" style="84"/>
    <col min="6657" max="6657" width="5" style="84" customWidth="1"/>
    <col min="6658" max="6658" width="35.85546875" style="84" customWidth="1"/>
    <col min="6659" max="6674" width="12.85546875" style="84" customWidth="1"/>
    <col min="6675" max="6675" width="13.140625" style="84" customWidth="1"/>
    <col min="6676" max="6677" width="17.7109375" style="84" customWidth="1"/>
    <col min="6678" max="6679" width="15.7109375" style="84" customWidth="1"/>
    <col min="6680" max="6681" width="17.7109375" style="84" customWidth="1"/>
    <col min="6682" max="6683" width="15.7109375" style="84" customWidth="1"/>
    <col min="6684" max="6685" width="17.7109375" style="84" customWidth="1"/>
    <col min="6686" max="6689" width="15.7109375" style="84" customWidth="1"/>
    <col min="6690" max="6912" width="9.140625" style="84"/>
    <col min="6913" max="6913" width="5" style="84" customWidth="1"/>
    <col min="6914" max="6914" width="35.85546875" style="84" customWidth="1"/>
    <col min="6915" max="6930" width="12.85546875" style="84" customWidth="1"/>
    <col min="6931" max="6931" width="13.140625" style="84" customWidth="1"/>
    <col min="6932" max="6933" width="17.7109375" style="84" customWidth="1"/>
    <col min="6934" max="6935" width="15.7109375" style="84" customWidth="1"/>
    <col min="6936" max="6937" width="17.7109375" style="84" customWidth="1"/>
    <col min="6938" max="6939" width="15.7109375" style="84" customWidth="1"/>
    <col min="6940" max="6941" width="17.7109375" style="84" customWidth="1"/>
    <col min="6942" max="6945" width="15.7109375" style="84" customWidth="1"/>
    <col min="6946" max="7168" width="9.140625" style="84"/>
    <col min="7169" max="7169" width="5" style="84" customWidth="1"/>
    <col min="7170" max="7170" width="35.85546875" style="84" customWidth="1"/>
    <col min="7171" max="7186" width="12.85546875" style="84" customWidth="1"/>
    <col min="7187" max="7187" width="13.140625" style="84" customWidth="1"/>
    <col min="7188" max="7189" width="17.7109375" style="84" customWidth="1"/>
    <col min="7190" max="7191" width="15.7109375" style="84" customWidth="1"/>
    <col min="7192" max="7193" width="17.7109375" style="84" customWidth="1"/>
    <col min="7194" max="7195" width="15.7109375" style="84" customWidth="1"/>
    <col min="7196" max="7197" width="17.7109375" style="84" customWidth="1"/>
    <col min="7198" max="7201" width="15.7109375" style="84" customWidth="1"/>
    <col min="7202" max="7424" width="9.140625" style="84"/>
    <col min="7425" max="7425" width="5" style="84" customWidth="1"/>
    <col min="7426" max="7426" width="35.85546875" style="84" customWidth="1"/>
    <col min="7427" max="7442" width="12.85546875" style="84" customWidth="1"/>
    <col min="7443" max="7443" width="13.140625" style="84" customWidth="1"/>
    <col min="7444" max="7445" width="17.7109375" style="84" customWidth="1"/>
    <col min="7446" max="7447" width="15.7109375" style="84" customWidth="1"/>
    <col min="7448" max="7449" width="17.7109375" style="84" customWidth="1"/>
    <col min="7450" max="7451" width="15.7109375" style="84" customWidth="1"/>
    <col min="7452" max="7453" width="17.7109375" style="84" customWidth="1"/>
    <col min="7454" max="7457" width="15.7109375" style="84" customWidth="1"/>
    <col min="7458" max="7680" width="9.140625" style="84"/>
    <col min="7681" max="7681" width="5" style="84" customWidth="1"/>
    <col min="7682" max="7682" width="35.85546875" style="84" customWidth="1"/>
    <col min="7683" max="7698" width="12.85546875" style="84" customWidth="1"/>
    <col min="7699" max="7699" width="13.140625" style="84" customWidth="1"/>
    <col min="7700" max="7701" width="17.7109375" style="84" customWidth="1"/>
    <col min="7702" max="7703" width="15.7109375" style="84" customWidth="1"/>
    <col min="7704" max="7705" width="17.7109375" style="84" customWidth="1"/>
    <col min="7706" max="7707" width="15.7109375" style="84" customWidth="1"/>
    <col min="7708" max="7709" width="17.7109375" style="84" customWidth="1"/>
    <col min="7710" max="7713" width="15.7109375" style="84" customWidth="1"/>
    <col min="7714" max="7936" width="9.140625" style="84"/>
    <col min="7937" max="7937" width="5" style="84" customWidth="1"/>
    <col min="7938" max="7938" width="35.85546875" style="84" customWidth="1"/>
    <col min="7939" max="7954" width="12.85546875" style="84" customWidth="1"/>
    <col min="7955" max="7955" width="13.140625" style="84" customWidth="1"/>
    <col min="7956" max="7957" width="17.7109375" style="84" customWidth="1"/>
    <col min="7958" max="7959" width="15.7109375" style="84" customWidth="1"/>
    <col min="7960" max="7961" width="17.7109375" style="84" customWidth="1"/>
    <col min="7962" max="7963" width="15.7109375" style="84" customWidth="1"/>
    <col min="7964" max="7965" width="17.7109375" style="84" customWidth="1"/>
    <col min="7966" max="7969" width="15.7109375" style="84" customWidth="1"/>
    <col min="7970" max="8192" width="9.140625" style="84"/>
    <col min="8193" max="8193" width="5" style="84" customWidth="1"/>
    <col min="8194" max="8194" width="35.85546875" style="84" customWidth="1"/>
    <col min="8195" max="8210" width="12.85546875" style="84" customWidth="1"/>
    <col min="8211" max="8211" width="13.140625" style="84" customWidth="1"/>
    <col min="8212" max="8213" width="17.7109375" style="84" customWidth="1"/>
    <col min="8214" max="8215" width="15.7109375" style="84" customWidth="1"/>
    <col min="8216" max="8217" width="17.7109375" style="84" customWidth="1"/>
    <col min="8218" max="8219" width="15.7109375" style="84" customWidth="1"/>
    <col min="8220" max="8221" width="17.7109375" style="84" customWidth="1"/>
    <col min="8222" max="8225" width="15.7109375" style="84" customWidth="1"/>
    <col min="8226" max="8448" width="9.140625" style="84"/>
    <col min="8449" max="8449" width="5" style="84" customWidth="1"/>
    <col min="8450" max="8450" width="35.85546875" style="84" customWidth="1"/>
    <col min="8451" max="8466" width="12.85546875" style="84" customWidth="1"/>
    <col min="8467" max="8467" width="13.140625" style="84" customWidth="1"/>
    <col min="8468" max="8469" width="17.7109375" style="84" customWidth="1"/>
    <col min="8470" max="8471" width="15.7109375" style="84" customWidth="1"/>
    <col min="8472" max="8473" width="17.7109375" style="84" customWidth="1"/>
    <col min="8474" max="8475" width="15.7109375" style="84" customWidth="1"/>
    <col min="8476" max="8477" width="17.7109375" style="84" customWidth="1"/>
    <col min="8478" max="8481" width="15.7109375" style="84" customWidth="1"/>
    <col min="8482" max="8704" width="9.140625" style="84"/>
    <col min="8705" max="8705" width="5" style="84" customWidth="1"/>
    <col min="8706" max="8706" width="35.85546875" style="84" customWidth="1"/>
    <col min="8707" max="8722" width="12.85546875" style="84" customWidth="1"/>
    <col min="8723" max="8723" width="13.140625" style="84" customWidth="1"/>
    <col min="8724" max="8725" width="17.7109375" style="84" customWidth="1"/>
    <col min="8726" max="8727" width="15.7109375" style="84" customWidth="1"/>
    <col min="8728" max="8729" width="17.7109375" style="84" customWidth="1"/>
    <col min="8730" max="8731" width="15.7109375" style="84" customWidth="1"/>
    <col min="8732" max="8733" width="17.7109375" style="84" customWidth="1"/>
    <col min="8734" max="8737" width="15.7109375" style="84" customWidth="1"/>
    <col min="8738" max="8960" width="9.140625" style="84"/>
    <col min="8961" max="8961" width="5" style="84" customWidth="1"/>
    <col min="8962" max="8962" width="35.85546875" style="84" customWidth="1"/>
    <col min="8963" max="8978" width="12.85546875" style="84" customWidth="1"/>
    <col min="8979" max="8979" width="13.140625" style="84" customWidth="1"/>
    <col min="8980" max="8981" width="17.7109375" style="84" customWidth="1"/>
    <col min="8982" max="8983" width="15.7109375" style="84" customWidth="1"/>
    <col min="8984" max="8985" width="17.7109375" style="84" customWidth="1"/>
    <col min="8986" max="8987" width="15.7109375" style="84" customWidth="1"/>
    <col min="8988" max="8989" width="17.7109375" style="84" customWidth="1"/>
    <col min="8990" max="8993" width="15.7109375" style="84" customWidth="1"/>
    <col min="8994" max="9216" width="9.140625" style="84"/>
    <col min="9217" max="9217" width="5" style="84" customWidth="1"/>
    <col min="9218" max="9218" width="35.85546875" style="84" customWidth="1"/>
    <col min="9219" max="9234" width="12.85546875" style="84" customWidth="1"/>
    <col min="9235" max="9235" width="13.140625" style="84" customWidth="1"/>
    <col min="9236" max="9237" width="17.7109375" style="84" customWidth="1"/>
    <col min="9238" max="9239" width="15.7109375" style="84" customWidth="1"/>
    <col min="9240" max="9241" width="17.7109375" style="84" customWidth="1"/>
    <col min="9242" max="9243" width="15.7109375" style="84" customWidth="1"/>
    <col min="9244" max="9245" width="17.7109375" style="84" customWidth="1"/>
    <col min="9246" max="9249" width="15.7109375" style="84" customWidth="1"/>
    <col min="9250" max="9472" width="9.140625" style="84"/>
    <col min="9473" max="9473" width="5" style="84" customWidth="1"/>
    <col min="9474" max="9474" width="35.85546875" style="84" customWidth="1"/>
    <col min="9475" max="9490" width="12.85546875" style="84" customWidth="1"/>
    <col min="9491" max="9491" width="13.140625" style="84" customWidth="1"/>
    <col min="9492" max="9493" width="17.7109375" style="84" customWidth="1"/>
    <col min="9494" max="9495" width="15.7109375" style="84" customWidth="1"/>
    <col min="9496" max="9497" width="17.7109375" style="84" customWidth="1"/>
    <col min="9498" max="9499" width="15.7109375" style="84" customWidth="1"/>
    <col min="9500" max="9501" width="17.7109375" style="84" customWidth="1"/>
    <col min="9502" max="9505" width="15.7109375" style="84" customWidth="1"/>
    <col min="9506" max="9728" width="9.140625" style="84"/>
    <col min="9729" max="9729" width="5" style="84" customWidth="1"/>
    <col min="9730" max="9730" width="35.85546875" style="84" customWidth="1"/>
    <col min="9731" max="9746" width="12.85546875" style="84" customWidth="1"/>
    <col min="9747" max="9747" width="13.140625" style="84" customWidth="1"/>
    <col min="9748" max="9749" width="17.7109375" style="84" customWidth="1"/>
    <col min="9750" max="9751" width="15.7109375" style="84" customWidth="1"/>
    <col min="9752" max="9753" width="17.7109375" style="84" customWidth="1"/>
    <col min="9754" max="9755" width="15.7109375" style="84" customWidth="1"/>
    <col min="9756" max="9757" width="17.7109375" style="84" customWidth="1"/>
    <col min="9758" max="9761" width="15.7109375" style="84" customWidth="1"/>
    <col min="9762" max="9984" width="9.140625" style="84"/>
    <col min="9985" max="9985" width="5" style="84" customWidth="1"/>
    <col min="9986" max="9986" width="35.85546875" style="84" customWidth="1"/>
    <col min="9987" max="10002" width="12.85546875" style="84" customWidth="1"/>
    <col min="10003" max="10003" width="13.140625" style="84" customWidth="1"/>
    <col min="10004" max="10005" width="17.7109375" style="84" customWidth="1"/>
    <col min="10006" max="10007" width="15.7109375" style="84" customWidth="1"/>
    <col min="10008" max="10009" width="17.7109375" style="84" customWidth="1"/>
    <col min="10010" max="10011" width="15.7109375" style="84" customWidth="1"/>
    <col min="10012" max="10013" width="17.7109375" style="84" customWidth="1"/>
    <col min="10014" max="10017" width="15.7109375" style="84" customWidth="1"/>
    <col min="10018" max="10240" width="9.140625" style="84"/>
    <col min="10241" max="10241" width="5" style="84" customWidth="1"/>
    <col min="10242" max="10242" width="35.85546875" style="84" customWidth="1"/>
    <col min="10243" max="10258" width="12.85546875" style="84" customWidth="1"/>
    <col min="10259" max="10259" width="13.140625" style="84" customWidth="1"/>
    <col min="10260" max="10261" width="17.7109375" style="84" customWidth="1"/>
    <col min="10262" max="10263" width="15.7109375" style="84" customWidth="1"/>
    <col min="10264" max="10265" width="17.7109375" style="84" customWidth="1"/>
    <col min="10266" max="10267" width="15.7109375" style="84" customWidth="1"/>
    <col min="10268" max="10269" width="17.7109375" style="84" customWidth="1"/>
    <col min="10270" max="10273" width="15.7109375" style="84" customWidth="1"/>
    <col min="10274" max="10496" width="9.140625" style="84"/>
    <col min="10497" max="10497" width="5" style="84" customWidth="1"/>
    <col min="10498" max="10498" width="35.85546875" style="84" customWidth="1"/>
    <col min="10499" max="10514" width="12.85546875" style="84" customWidth="1"/>
    <col min="10515" max="10515" width="13.140625" style="84" customWidth="1"/>
    <col min="10516" max="10517" width="17.7109375" style="84" customWidth="1"/>
    <col min="10518" max="10519" width="15.7109375" style="84" customWidth="1"/>
    <col min="10520" max="10521" width="17.7109375" style="84" customWidth="1"/>
    <col min="10522" max="10523" width="15.7109375" style="84" customWidth="1"/>
    <col min="10524" max="10525" width="17.7109375" style="84" customWidth="1"/>
    <col min="10526" max="10529" width="15.7109375" style="84" customWidth="1"/>
    <col min="10530" max="10752" width="9.140625" style="84"/>
    <col min="10753" max="10753" width="5" style="84" customWidth="1"/>
    <col min="10754" max="10754" width="35.85546875" style="84" customWidth="1"/>
    <col min="10755" max="10770" width="12.85546875" style="84" customWidth="1"/>
    <col min="10771" max="10771" width="13.140625" style="84" customWidth="1"/>
    <col min="10772" max="10773" width="17.7109375" style="84" customWidth="1"/>
    <col min="10774" max="10775" width="15.7109375" style="84" customWidth="1"/>
    <col min="10776" max="10777" width="17.7109375" style="84" customWidth="1"/>
    <col min="10778" max="10779" width="15.7109375" style="84" customWidth="1"/>
    <col min="10780" max="10781" width="17.7109375" style="84" customWidth="1"/>
    <col min="10782" max="10785" width="15.7109375" style="84" customWidth="1"/>
    <col min="10786" max="11008" width="9.140625" style="84"/>
    <col min="11009" max="11009" width="5" style="84" customWidth="1"/>
    <col min="11010" max="11010" width="35.85546875" style="84" customWidth="1"/>
    <col min="11011" max="11026" width="12.85546875" style="84" customWidth="1"/>
    <col min="11027" max="11027" width="13.140625" style="84" customWidth="1"/>
    <col min="11028" max="11029" width="17.7109375" style="84" customWidth="1"/>
    <col min="11030" max="11031" width="15.7109375" style="84" customWidth="1"/>
    <col min="11032" max="11033" width="17.7109375" style="84" customWidth="1"/>
    <col min="11034" max="11035" width="15.7109375" style="84" customWidth="1"/>
    <col min="11036" max="11037" width="17.7109375" style="84" customWidth="1"/>
    <col min="11038" max="11041" width="15.7109375" style="84" customWidth="1"/>
    <col min="11042" max="11264" width="9.140625" style="84"/>
    <col min="11265" max="11265" width="5" style="84" customWidth="1"/>
    <col min="11266" max="11266" width="35.85546875" style="84" customWidth="1"/>
    <col min="11267" max="11282" width="12.85546875" style="84" customWidth="1"/>
    <col min="11283" max="11283" width="13.140625" style="84" customWidth="1"/>
    <col min="11284" max="11285" width="17.7109375" style="84" customWidth="1"/>
    <col min="11286" max="11287" width="15.7109375" style="84" customWidth="1"/>
    <col min="11288" max="11289" width="17.7109375" style="84" customWidth="1"/>
    <col min="11290" max="11291" width="15.7109375" style="84" customWidth="1"/>
    <col min="11292" max="11293" width="17.7109375" style="84" customWidth="1"/>
    <col min="11294" max="11297" width="15.7109375" style="84" customWidth="1"/>
    <col min="11298" max="11520" width="9.140625" style="84"/>
    <col min="11521" max="11521" width="5" style="84" customWidth="1"/>
    <col min="11522" max="11522" width="35.85546875" style="84" customWidth="1"/>
    <col min="11523" max="11538" width="12.85546875" style="84" customWidth="1"/>
    <col min="11539" max="11539" width="13.140625" style="84" customWidth="1"/>
    <col min="11540" max="11541" width="17.7109375" style="84" customWidth="1"/>
    <col min="11542" max="11543" width="15.7109375" style="84" customWidth="1"/>
    <col min="11544" max="11545" width="17.7109375" style="84" customWidth="1"/>
    <col min="11546" max="11547" width="15.7109375" style="84" customWidth="1"/>
    <col min="11548" max="11549" width="17.7109375" style="84" customWidth="1"/>
    <col min="11550" max="11553" width="15.7109375" style="84" customWidth="1"/>
    <col min="11554" max="11776" width="9.140625" style="84"/>
    <col min="11777" max="11777" width="5" style="84" customWidth="1"/>
    <col min="11778" max="11778" width="35.85546875" style="84" customWidth="1"/>
    <col min="11779" max="11794" width="12.85546875" style="84" customWidth="1"/>
    <col min="11795" max="11795" width="13.140625" style="84" customWidth="1"/>
    <col min="11796" max="11797" width="17.7109375" style="84" customWidth="1"/>
    <col min="11798" max="11799" width="15.7109375" style="84" customWidth="1"/>
    <col min="11800" max="11801" width="17.7109375" style="84" customWidth="1"/>
    <col min="11802" max="11803" width="15.7109375" style="84" customWidth="1"/>
    <col min="11804" max="11805" width="17.7109375" style="84" customWidth="1"/>
    <col min="11806" max="11809" width="15.7109375" style="84" customWidth="1"/>
    <col min="11810" max="12032" width="9.140625" style="84"/>
    <col min="12033" max="12033" width="5" style="84" customWidth="1"/>
    <col min="12034" max="12034" width="35.85546875" style="84" customWidth="1"/>
    <col min="12035" max="12050" width="12.85546875" style="84" customWidth="1"/>
    <col min="12051" max="12051" width="13.140625" style="84" customWidth="1"/>
    <col min="12052" max="12053" width="17.7109375" style="84" customWidth="1"/>
    <col min="12054" max="12055" width="15.7109375" style="84" customWidth="1"/>
    <col min="12056" max="12057" width="17.7109375" style="84" customWidth="1"/>
    <col min="12058" max="12059" width="15.7109375" style="84" customWidth="1"/>
    <col min="12060" max="12061" width="17.7109375" style="84" customWidth="1"/>
    <col min="12062" max="12065" width="15.7109375" style="84" customWidth="1"/>
    <col min="12066" max="12288" width="9.140625" style="84"/>
    <col min="12289" max="12289" width="5" style="84" customWidth="1"/>
    <col min="12290" max="12290" width="35.85546875" style="84" customWidth="1"/>
    <col min="12291" max="12306" width="12.85546875" style="84" customWidth="1"/>
    <col min="12307" max="12307" width="13.140625" style="84" customWidth="1"/>
    <col min="12308" max="12309" width="17.7109375" style="84" customWidth="1"/>
    <col min="12310" max="12311" width="15.7109375" style="84" customWidth="1"/>
    <col min="12312" max="12313" width="17.7109375" style="84" customWidth="1"/>
    <col min="12314" max="12315" width="15.7109375" style="84" customWidth="1"/>
    <col min="12316" max="12317" width="17.7109375" style="84" customWidth="1"/>
    <col min="12318" max="12321" width="15.7109375" style="84" customWidth="1"/>
    <col min="12322" max="12544" width="9.140625" style="84"/>
    <col min="12545" max="12545" width="5" style="84" customWidth="1"/>
    <col min="12546" max="12546" width="35.85546875" style="84" customWidth="1"/>
    <col min="12547" max="12562" width="12.85546875" style="84" customWidth="1"/>
    <col min="12563" max="12563" width="13.140625" style="84" customWidth="1"/>
    <col min="12564" max="12565" width="17.7109375" style="84" customWidth="1"/>
    <col min="12566" max="12567" width="15.7109375" style="84" customWidth="1"/>
    <col min="12568" max="12569" width="17.7109375" style="84" customWidth="1"/>
    <col min="12570" max="12571" width="15.7109375" style="84" customWidth="1"/>
    <col min="12572" max="12573" width="17.7109375" style="84" customWidth="1"/>
    <col min="12574" max="12577" width="15.7109375" style="84" customWidth="1"/>
    <col min="12578" max="12800" width="9.140625" style="84"/>
    <col min="12801" max="12801" width="5" style="84" customWidth="1"/>
    <col min="12802" max="12802" width="35.85546875" style="84" customWidth="1"/>
    <col min="12803" max="12818" width="12.85546875" style="84" customWidth="1"/>
    <col min="12819" max="12819" width="13.140625" style="84" customWidth="1"/>
    <col min="12820" max="12821" width="17.7109375" style="84" customWidth="1"/>
    <col min="12822" max="12823" width="15.7109375" style="84" customWidth="1"/>
    <col min="12824" max="12825" width="17.7109375" style="84" customWidth="1"/>
    <col min="12826" max="12827" width="15.7109375" style="84" customWidth="1"/>
    <col min="12828" max="12829" width="17.7109375" style="84" customWidth="1"/>
    <col min="12830" max="12833" width="15.7109375" style="84" customWidth="1"/>
    <col min="12834" max="13056" width="9.140625" style="84"/>
    <col min="13057" max="13057" width="5" style="84" customWidth="1"/>
    <col min="13058" max="13058" width="35.85546875" style="84" customWidth="1"/>
    <col min="13059" max="13074" width="12.85546875" style="84" customWidth="1"/>
    <col min="13075" max="13075" width="13.140625" style="84" customWidth="1"/>
    <col min="13076" max="13077" width="17.7109375" style="84" customWidth="1"/>
    <col min="13078" max="13079" width="15.7109375" style="84" customWidth="1"/>
    <col min="13080" max="13081" width="17.7109375" style="84" customWidth="1"/>
    <col min="13082" max="13083" width="15.7109375" style="84" customWidth="1"/>
    <col min="13084" max="13085" width="17.7109375" style="84" customWidth="1"/>
    <col min="13086" max="13089" width="15.7109375" style="84" customWidth="1"/>
    <col min="13090" max="13312" width="9.140625" style="84"/>
    <col min="13313" max="13313" width="5" style="84" customWidth="1"/>
    <col min="13314" max="13314" width="35.85546875" style="84" customWidth="1"/>
    <col min="13315" max="13330" width="12.85546875" style="84" customWidth="1"/>
    <col min="13331" max="13331" width="13.140625" style="84" customWidth="1"/>
    <col min="13332" max="13333" width="17.7109375" style="84" customWidth="1"/>
    <col min="13334" max="13335" width="15.7109375" style="84" customWidth="1"/>
    <col min="13336" max="13337" width="17.7109375" style="84" customWidth="1"/>
    <col min="13338" max="13339" width="15.7109375" style="84" customWidth="1"/>
    <col min="13340" max="13341" width="17.7109375" style="84" customWidth="1"/>
    <col min="13342" max="13345" width="15.7109375" style="84" customWidth="1"/>
    <col min="13346" max="13568" width="9.140625" style="84"/>
    <col min="13569" max="13569" width="5" style="84" customWidth="1"/>
    <col min="13570" max="13570" width="35.85546875" style="84" customWidth="1"/>
    <col min="13571" max="13586" width="12.85546875" style="84" customWidth="1"/>
    <col min="13587" max="13587" width="13.140625" style="84" customWidth="1"/>
    <col min="13588" max="13589" width="17.7109375" style="84" customWidth="1"/>
    <col min="13590" max="13591" width="15.7109375" style="84" customWidth="1"/>
    <col min="13592" max="13593" width="17.7109375" style="84" customWidth="1"/>
    <col min="13594" max="13595" width="15.7109375" style="84" customWidth="1"/>
    <col min="13596" max="13597" width="17.7109375" style="84" customWidth="1"/>
    <col min="13598" max="13601" width="15.7109375" style="84" customWidth="1"/>
    <col min="13602" max="13824" width="9.140625" style="84"/>
    <col min="13825" max="13825" width="5" style="84" customWidth="1"/>
    <col min="13826" max="13826" width="35.85546875" style="84" customWidth="1"/>
    <col min="13827" max="13842" width="12.85546875" style="84" customWidth="1"/>
    <col min="13843" max="13843" width="13.140625" style="84" customWidth="1"/>
    <col min="13844" max="13845" width="17.7109375" style="84" customWidth="1"/>
    <col min="13846" max="13847" width="15.7109375" style="84" customWidth="1"/>
    <col min="13848" max="13849" width="17.7109375" style="84" customWidth="1"/>
    <col min="13850" max="13851" width="15.7109375" style="84" customWidth="1"/>
    <col min="13852" max="13853" width="17.7109375" style="84" customWidth="1"/>
    <col min="13854" max="13857" width="15.7109375" style="84" customWidth="1"/>
    <col min="13858" max="14080" width="9.140625" style="84"/>
    <col min="14081" max="14081" width="5" style="84" customWidth="1"/>
    <col min="14082" max="14082" width="35.85546875" style="84" customWidth="1"/>
    <col min="14083" max="14098" width="12.85546875" style="84" customWidth="1"/>
    <col min="14099" max="14099" width="13.140625" style="84" customWidth="1"/>
    <col min="14100" max="14101" width="17.7109375" style="84" customWidth="1"/>
    <col min="14102" max="14103" width="15.7109375" style="84" customWidth="1"/>
    <col min="14104" max="14105" width="17.7109375" style="84" customWidth="1"/>
    <col min="14106" max="14107" width="15.7109375" style="84" customWidth="1"/>
    <col min="14108" max="14109" width="17.7109375" style="84" customWidth="1"/>
    <col min="14110" max="14113" width="15.7109375" style="84" customWidth="1"/>
    <col min="14114" max="14336" width="9.140625" style="84"/>
    <col min="14337" max="14337" width="5" style="84" customWidth="1"/>
    <col min="14338" max="14338" width="35.85546875" style="84" customWidth="1"/>
    <col min="14339" max="14354" width="12.85546875" style="84" customWidth="1"/>
    <col min="14355" max="14355" width="13.140625" style="84" customWidth="1"/>
    <col min="14356" max="14357" width="17.7109375" style="84" customWidth="1"/>
    <col min="14358" max="14359" width="15.7109375" style="84" customWidth="1"/>
    <col min="14360" max="14361" width="17.7109375" style="84" customWidth="1"/>
    <col min="14362" max="14363" width="15.7109375" style="84" customWidth="1"/>
    <col min="14364" max="14365" width="17.7109375" style="84" customWidth="1"/>
    <col min="14366" max="14369" width="15.7109375" style="84" customWidth="1"/>
    <col min="14370" max="14592" width="9.140625" style="84"/>
    <col min="14593" max="14593" width="5" style="84" customWidth="1"/>
    <col min="14594" max="14594" width="35.85546875" style="84" customWidth="1"/>
    <col min="14595" max="14610" width="12.85546875" style="84" customWidth="1"/>
    <col min="14611" max="14611" width="13.140625" style="84" customWidth="1"/>
    <col min="14612" max="14613" width="17.7109375" style="84" customWidth="1"/>
    <col min="14614" max="14615" width="15.7109375" style="84" customWidth="1"/>
    <col min="14616" max="14617" width="17.7109375" style="84" customWidth="1"/>
    <col min="14618" max="14619" width="15.7109375" style="84" customWidth="1"/>
    <col min="14620" max="14621" width="17.7109375" style="84" customWidth="1"/>
    <col min="14622" max="14625" width="15.7109375" style="84" customWidth="1"/>
    <col min="14626" max="14848" width="9.140625" style="84"/>
    <col min="14849" max="14849" width="5" style="84" customWidth="1"/>
    <col min="14850" max="14850" width="35.85546875" style="84" customWidth="1"/>
    <col min="14851" max="14866" width="12.85546875" style="84" customWidth="1"/>
    <col min="14867" max="14867" width="13.140625" style="84" customWidth="1"/>
    <col min="14868" max="14869" width="17.7109375" style="84" customWidth="1"/>
    <col min="14870" max="14871" width="15.7109375" style="84" customWidth="1"/>
    <col min="14872" max="14873" width="17.7109375" style="84" customWidth="1"/>
    <col min="14874" max="14875" width="15.7109375" style="84" customWidth="1"/>
    <col min="14876" max="14877" width="17.7109375" style="84" customWidth="1"/>
    <col min="14878" max="14881" width="15.7109375" style="84" customWidth="1"/>
    <col min="14882" max="15104" width="9.140625" style="84"/>
    <col min="15105" max="15105" width="5" style="84" customWidth="1"/>
    <col min="15106" max="15106" width="35.85546875" style="84" customWidth="1"/>
    <col min="15107" max="15122" width="12.85546875" style="84" customWidth="1"/>
    <col min="15123" max="15123" width="13.140625" style="84" customWidth="1"/>
    <col min="15124" max="15125" width="17.7109375" style="84" customWidth="1"/>
    <col min="15126" max="15127" width="15.7109375" style="84" customWidth="1"/>
    <col min="15128" max="15129" width="17.7109375" style="84" customWidth="1"/>
    <col min="15130" max="15131" width="15.7109375" style="84" customWidth="1"/>
    <col min="15132" max="15133" width="17.7109375" style="84" customWidth="1"/>
    <col min="15134" max="15137" width="15.7109375" style="84" customWidth="1"/>
    <col min="15138" max="15360" width="9.140625" style="84"/>
    <col min="15361" max="15361" width="5" style="84" customWidth="1"/>
    <col min="15362" max="15362" width="35.85546875" style="84" customWidth="1"/>
    <col min="15363" max="15378" width="12.85546875" style="84" customWidth="1"/>
    <col min="15379" max="15379" width="13.140625" style="84" customWidth="1"/>
    <col min="15380" max="15381" width="17.7109375" style="84" customWidth="1"/>
    <col min="15382" max="15383" width="15.7109375" style="84" customWidth="1"/>
    <col min="15384" max="15385" width="17.7109375" style="84" customWidth="1"/>
    <col min="15386" max="15387" width="15.7109375" style="84" customWidth="1"/>
    <col min="15388" max="15389" width="17.7109375" style="84" customWidth="1"/>
    <col min="15390" max="15393" width="15.7109375" style="84" customWidth="1"/>
    <col min="15394" max="15616" width="9.140625" style="84"/>
    <col min="15617" max="15617" width="5" style="84" customWidth="1"/>
    <col min="15618" max="15618" width="35.85546875" style="84" customWidth="1"/>
    <col min="15619" max="15634" width="12.85546875" style="84" customWidth="1"/>
    <col min="15635" max="15635" width="13.140625" style="84" customWidth="1"/>
    <col min="15636" max="15637" width="17.7109375" style="84" customWidth="1"/>
    <col min="15638" max="15639" width="15.7109375" style="84" customWidth="1"/>
    <col min="15640" max="15641" width="17.7109375" style="84" customWidth="1"/>
    <col min="15642" max="15643" width="15.7109375" style="84" customWidth="1"/>
    <col min="15644" max="15645" width="17.7109375" style="84" customWidth="1"/>
    <col min="15646" max="15649" width="15.7109375" style="84" customWidth="1"/>
    <col min="15650" max="15872" width="9.140625" style="84"/>
    <col min="15873" max="15873" width="5" style="84" customWidth="1"/>
    <col min="15874" max="15874" width="35.85546875" style="84" customWidth="1"/>
    <col min="15875" max="15890" width="12.85546875" style="84" customWidth="1"/>
    <col min="15891" max="15891" width="13.140625" style="84" customWidth="1"/>
    <col min="15892" max="15893" width="17.7109375" style="84" customWidth="1"/>
    <col min="15894" max="15895" width="15.7109375" style="84" customWidth="1"/>
    <col min="15896" max="15897" width="17.7109375" style="84" customWidth="1"/>
    <col min="15898" max="15899" width="15.7109375" style="84" customWidth="1"/>
    <col min="15900" max="15901" width="17.7109375" style="84" customWidth="1"/>
    <col min="15902" max="15905" width="15.7109375" style="84" customWidth="1"/>
    <col min="15906" max="16128" width="9.140625" style="84"/>
    <col min="16129" max="16129" width="5" style="84" customWidth="1"/>
    <col min="16130" max="16130" width="35.85546875" style="84" customWidth="1"/>
    <col min="16131" max="16146" width="12.85546875" style="84" customWidth="1"/>
    <col min="16147" max="16147" width="13.140625" style="84" customWidth="1"/>
    <col min="16148" max="16149" width="17.7109375" style="84" customWidth="1"/>
    <col min="16150" max="16151" width="15.7109375" style="84" customWidth="1"/>
    <col min="16152" max="16153" width="17.7109375" style="84" customWidth="1"/>
    <col min="16154" max="16155" width="15.7109375" style="84" customWidth="1"/>
    <col min="16156" max="16157" width="17.7109375" style="84" customWidth="1"/>
    <col min="16158" max="16161" width="15.7109375" style="84" customWidth="1"/>
    <col min="16162" max="16384" width="9.140625" style="84"/>
  </cols>
  <sheetData>
    <row r="2" spans="1:44" ht="22.9" x14ac:dyDescent="0.25">
      <c r="B2" s="425" t="s">
        <v>152</v>
      </c>
      <c r="C2" s="425"/>
      <c r="D2" s="425"/>
      <c r="E2" s="425"/>
      <c r="S2" s="79"/>
      <c r="T2" s="79"/>
      <c r="U2" s="78"/>
      <c r="V2" s="77"/>
      <c r="X2" s="80"/>
      <c r="Y2" s="81"/>
      <c r="AB2" s="83"/>
      <c r="AC2" s="84"/>
      <c r="AD2" s="82"/>
      <c r="AE2" s="82"/>
      <c r="AF2" s="83"/>
      <c r="AG2" s="83"/>
    </row>
    <row r="3" spans="1:44" ht="22.9" x14ac:dyDescent="0.25">
      <c r="B3" s="426" t="s">
        <v>39</v>
      </c>
      <c r="C3" s="427"/>
      <c r="D3" s="427"/>
      <c r="E3" s="427"/>
      <c r="F3" s="85"/>
      <c r="G3" s="85"/>
      <c r="H3" s="85"/>
      <c r="I3" s="85"/>
      <c r="J3" s="85"/>
      <c r="K3" s="85"/>
      <c r="L3" s="85"/>
      <c r="M3" s="85"/>
      <c r="N3" s="86"/>
      <c r="O3" s="86"/>
      <c r="P3" s="86"/>
      <c r="Q3" s="86"/>
      <c r="R3" s="87"/>
      <c r="S3" s="88"/>
      <c r="T3" s="79"/>
      <c r="U3" s="78"/>
      <c r="V3" s="77"/>
      <c r="X3" s="80"/>
      <c r="Y3" s="81"/>
      <c r="AB3" s="83"/>
      <c r="AC3" s="84"/>
      <c r="AD3" s="82"/>
      <c r="AE3" s="82"/>
      <c r="AF3" s="83"/>
      <c r="AG3" s="83"/>
    </row>
    <row r="4" spans="1:44" ht="13.5" customHeight="1" x14ac:dyDescent="0.3">
      <c r="B4" s="89"/>
      <c r="C4" s="75"/>
      <c r="D4" s="75"/>
      <c r="E4" s="75"/>
      <c r="F4" s="85"/>
      <c r="G4" s="85"/>
      <c r="H4" s="85"/>
      <c r="I4" s="85"/>
      <c r="J4" s="85"/>
      <c r="K4" s="85"/>
      <c r="L4" s="85"/>
      <c r="M4" s="85"/>
      <c r="N4" s="86"/>
      <c r="O4" s="86"/>
      <c r="P4" s="86"/>
      <c r="Q4" s="86"/>
      <c r="R4" s="85"/>
      <c r="S4" s="85"/>
      <c r="T4" s="79"/>
      <c r="U4" s="78"/>
      <c r="V4" s="77"/>
      <c r="X4" s="80"/>
      <c r="Y4" s="81"/>
      <c r="AB4" s="83"/>
      <c r="AC4" s="84"/>
      <c r="AD4" s="82"/>
      <c r="AE4" s="82"/>
      <c r="AF4" s="83"/>
      <c r="AG4" s="83"/>
    </row>
    <row r="5" spans="1:44" ht="13.9" thickBot="1" x14ac:dyDescent="0.3">
      <c r="B5" s="75"/>
      <c r="C5" s="75"/>
      <c r="D5" s="75"/>
      <c r="E5" s="75"/>
      <c r="G5" s="85"/>
      <c r="H5" s="85"/>
      <c r="I5" s="85"/>
      <c r="J5" s="85"/>
      <c r="K5" s="85"/>
      <c r="L5" s="85"/>
      <c r="M5" s="85"/>
      <c r="N5" s="86"/>
      <c r="O5" s="86"/>
      <c r="P5" s="86"/>
      <c r="Q5" s="86"/>
      <c r="R5" s="85"/>
      <c r="S5" s="85"/>
      <c r="T5" s="88"/>
      <c r="U5" s="78"/>
      <c r="V5" s="77"/>
      <c r="X5" s="80"/>
      <c r="Y5" s="81"/>
      <c r="AB5" s="83"/>
      <c r="AC5" s="84"/>
      <c r="AD5" s="82"/>
      <c r="AE5" s="82"/>
      <c r="AF5" s="83"/>
      <c r="AG5" s="83"/>
    </row>
    <row r="6" spans="1:44" ht="13.9" x14ac:dyDescent="0.25">
      <c r="B6" s="90" t="s">
        <v>239</v>
      </c>
      <c r="C6" s="91"/>
      <c r="D6" s="91"/>
      <c r="E6" s="91"/>
      <c r="F6" s="92"/>
      <c r="G6" s="85"/>
      <c r="H6" s="85"/>
      <c r="I6" s="85"/>
      <c r="J6" s="85"/>
      <c r="K6" s="85"/>
      <c r="L6" s="85"/>
      <c r="M6" s="85"/>
      <c r="N6" s="86"/>
      <c r="O6" s="86"/>
      <c r="P6" s="86"/>
      <c r="Q6" s="86"/>
      <c r="R6" s="85"/>
      <c r="S6" s="85"/>
      <c r="T6" s="88"/>
      <c r="U6" s="78"/>
      <c r="V6" s="77"/>
      <c r="X6" s="80"/>
      <c r="Y6" s="81"/>
      <c r="AB6" s="83"/>
      <c r="AC6" s="84"/>
      <c r="AD6" s="82"/>
      <c r="AE6" s="82"/>
      <c r="AF6" s="83"/>
      <c r="AG6" s="83"/>
    </row>
    <row r="7" spans="1:44" ht="13.15" x14ac:dyDescent="0.25">
      <c r="B7" s="93" t="s">
        <v>240</v>
      </c>
      <c r="C7" s="94"/>
      <c r="D7" s="94"/>
      <c r="E7" s="94"/>
      <c r="F7" s="95"/>
      <c r="G7" s="85"/>
      <c r="H7" s="85"/>
      <c r="I7" s="85"/>
      <c r="J7" s="85"/>
      <c r="K7" s="85"/>
      <c r="L7" s="85"/>
      <c r="M7" s="85"/>
      <c r="N7" s="86"/>
      <c r="O7" s="86"/>
      <c r="P7" s="86"/>
      <c r="Q7" s="86"/>
      <c r="R7" s="85"/>
      <c r="S7" s="85"/>
      <c r="T7" s="88"/>
      <c r="U7" s="78"/>
      <c r="V7" s="77"/>
      <c r="X7" s="80"/>
      <c r="Y7" s="81"/>
      <c r="AB7" s="83"/>
      <c r="AC7" s="84"/>
      <c r="AD7" s="82"/>
      <c r="AE7" s="82"/>
      <c r="AF7" s="83"/>
      <c r="AG7" s="83"/>
    </row>
    <row r="8" spans="1:44" ht="13.15" x14ac:dyDescent="0.25">
      <c r="B8" s="229" t="s">
        <v>259</v>
      </c>
      <c r="C8" s="224"/>
      <c r="D8" s="224"/>
      <c r="E8" s="224"/>
      <c r="F8" s="225"/>
      <c r="G8" s="85"/>
      <c r="H8" s="85"/>
      <c r="I8" s="85"/>
      <c r="J8" s="85"/>
      <c r="K8" s="85"/>
      <c r="L8" s="85"/>
      <c r="M8" s="85"/>
      <c r="N8" s="86"/>
      <c r="O8" s="86"/>
      <c r="P8" s="86"/>
      <c r="Q8" s="86"/>
      <c r="R8" s="85"/>
      <c r="S8" s="85"/>
      <c r="T8" s="88"/>
      <c r="U8" s="78"/>
      <c r="V8" s="77"/>
      <c r="X8" s="80"/>
      <c r="Y8" s="81"/>
      <c r="AB8" s="83"/>
      <c r="AC8" s="84"/>
      <c r="AD8" s="82"/>
      <c r="AE8" s="82"/>
      <c r="AF8" s="83"/>
      <c r="AG8" s="83"/>
    </row>
    <row r="9" spans="1:44" ht="13.5" customHeight="1" thickBot="1" x14ac:dyDescent="0.3">
      <c r="B9" s="228" t="s">
        <v>307</v>
      </c>
      <c r="C9" s="226"/>
      <c r="D9" s="226"/>
      <c r="E9" s="226"/>
      <c r="F9" s="227"/>
      <c r="G9" s="85"/>
      <c r="H9" s="85"/>
      <c r="I9" s="85"/>
      <c r="J9" s="85"/>
      <c r="K9" s="85"/>
      <c r="L9" s="85"/>
      <c r="M9" s="85"/>
      <c r="N9" s="86"/>
      <c r="O9" s="86"/>
      <c r="P9" s="86"/>
      <c r="Q9" s="86"/>
      <c r="R9" s="87"/>
      <c r="S9" s="88"/>
      <c r="T9" s="79"/>
      <c r="U9" s="78"/>
      <c r="V9" s="77"/>
      <c r="X9" s="80"/>
      <c r="Y9" s="81"/>
      <c r="AB9" s="83"/>
      <c r="AC9" s="84"/>
      <c r="AD9" s="82"/>
      <c r="AE9" s="82"/>
      <c r="AF9" s="83"/>
      <c r="AG9" s="83"/>
    </row>
    <row r="10" spans="1:44" s="99" customFormat="1" ht="13.5" customHeight="1" x14ac:dyDescent="0.25">
      <c r="A10" s="84"/>
      <c r="B10" s="88"/>
      <c r="C10" s="88"/>
      <c r="D10" s="88"/>
      <c r="E10" s="88"/>
      <c r="F10" s="85"/>
      <c r="G10" s="85"/>
      <c r="H10" s="85"/>
      <c r="I10" s="85"/>
      <c r="J10" s="85"/>
      <c r="K10" s="85"/>
      <c r="L10" s="85"/>
      <c r="M10" s="85"/>
      <c r="N10" s="86"/>
      <c r="O10" s="86"/>
      <c r="P10" s="86"/>
      <c r="Q10" s="86"/>
      <c r="R10" s="87"/>
      <c r="S10" s="88"/>
      <c r="T10" s="88"/>
      <c r="U10" s="87"/>
      <c r="V10" s="86"/>
      <c r="W10" s="85"/>
      <c r="X10" s="86"/>
      <c r="Y10" s="87"/>
      <c r="Z10" s="97"/>
      <c r="AA10" s="97"/>
      <c r="AB10" s="98"/>
      <c r="AD10" s="97"/>
      <c r="AE10" s="97"/>
      <c r="AF10" s="98"/>
      <c r="AG10" s="98"/>
    </row>
    <row r="11" spans="1:44" s="110" customFormat="1" ht="15" customHeight="1" thickBot="1" x14ac:dyDescent="0.35">
      <c r="A11" s="99"/>
      <c r="B11" s="96"/>
      <c r="C11" s="96"/>
      <c r="D11" s="96"/>
      <c r="E11" s="96"/>
      <c r="T11" s="106"/>
      <c r="U11" s="422"/>
      <c r="V11" s="424" t="s">
        <v>219</v>
      </c>
      <c r="W11" s="424" t="s">
        <v>252</v>
      </c>
      <c r="X11" s="424" t="s">
        <v>254</v>
      </c>
      <c r="Y11" s="107"/>
      <c r="Z11" s="108"/>
      <c r="AA11" s="108"/>
      <c r="AB11" s="108"/>
      <c r="AC11" s="107"/>
      <c r="AD11" s="106"/>
      <c r="AE11" s="106"/>
      <c r="AF11" s="106"/>
      <c r="AG11" s="106"/>
      <c r="AH11" s="109"/>
      <c r="AI11" s="109"/>
      <c r="AJ11" s="109"/>
      <c r="AK11" s="109"/>
      <c r="AL11" s="109"/>
      <c r="AM11" s="109"/>
      <c r="AN11" s="109"/>
      <c r="AO11" s="109"/>
      <c r="AP11" s="109"/>
      <c r="AQ11" s="109"/>
      <c r="AR11" s="109"/>
    </row>
    <row r="12" spans="1:44" s="110" customFormat="1" ht="15" customHeight="1" x14ac:dyDescent="0.3">
      <c r="B12" s="100" t="s">
        <v>241</v>
      </c>
      <c r="C12" s="101" t="s">
        <v>242</v>
      </c>
      <c r="D12" s="102" t="s">
        <v>243</v>
      </c>
      <c r="E12" s="102" t="s">
        <v>226</v>
      </c>
      <c r="F12" s="103" t="s">
        <v>183</v>
      </c>
      <c r="G12" s="104" t="s">
        <v>244</v>
      </c>
      <c r="H12" s="104" t="s">
        <v>5</v>
      </c>
      <c r="I12" s="104" t="s">
        <v>227</v>
      </c>
      <c r="J12" s="103" t="s">
        <v>184</v>
      </c>
      <c r="K12" s="104" t="s">
        <v>228</v>
      </c>
      <c r="L12" s="104" t="s">
        <v>245</v>
      </c>
      <c r="M12" s="104" t="s">
        <v>246</v>
      </c>
      <c r="N12" s="103" t="s">
        <v>185</v>
      </c>
      <c r="O12" s="104" t="s">
        <v>247</v>
      </c>
      <c r="P12" s="104" t="s">
        <v>248</v>
      </c>
      <c r="Q12" s="104" t="s">
        <v>249</v>
      </c>
      <c r="R12" s="103" t="s">
        <v>186</v>
      </c>
      <c r="S12" s="105" t="s">
        <v>250</v>
      </c>
      <c r="T12" s="106"/>
      <c r="U12" s="422" t="s">
        <v>264</v>
      </c>
      <c r="V12" s="423">
        <f>F16</f>
        <v>1268000</v>
      </c>
      <c r="W12" s="423">
        <f ca="1">F15</f>
        <v>1275000</v>
      </c>
      <c r="X12" s="423">
        <f>F18</f>
        <v>1250000</v>
      </c>
      <c r="Y12" s="107"/>
      <c r="Z12" s="108"/>
      <c r="AA12" s="108"/>
      <c r="AB12" s="108"/>
      <c r="AC12" s="107"/>
      <c r="AD12" s="106"/>
      <c r="AE12" s="106"/>
      <c r="AF12" s="106"/>
      <c r="AG12" s="106"/>
      <c r="AH12" s="109"/>
      <c r="AI12" s="109"/>
      <c r="AJ12" s="109"/>
      <c r="AK12" s="109"/>
      <c r="AL12" s="109"/>
      <c r="AM12" s="109"/>
      <c r="AN12" s="109"/>
      <c r="AO12" s="109"/>
      <c r="AP12" s="109"/>
      <c r="AQ12" s="109"/>
      <c r="AR12" s="109"/>
    </row>
    <row r="13" spans="1:44" ht="15" customHeight="1" x14ac:dyDescent="0.3">
      <c r="A13" s="110"/>
      <c r="B13" s="209" t="s">
        <v>251</v>
      </c>
      <c r="C13" s="210"/>
      <c r="D13" s="211"/>
      <c r="E13" s="211"/>
      <c r="F13" s="212"/>
      <c r="G13" s="213"/>
      <c r="H13" s="214"/>
      <c r="I13" s="214"/>
      <c r="J13" s="212"/>
      <c r="K13" s="213"/>
      <c r="L13" s="214"/>
      <c r="M13" s="214"/>
      <c r="N13" s="212"/>
      <c r="O13" s="213"/>
      <c r="P13" s="215"/>
      <c r="Q13" s="215"/>
      <c r="R13" s="212"/>
      <c r="S13" s="216"/>
      <c r="T13" s="118"/>
      <c r="U13" s="422" t="s">
        <v>265</v>
      </c>
      <c r="V13" s="423">
        <f>J16</f>
        <v>900000</v>
      </c>
      <c r="W13" s="423">
        <f ca="1">J15</f>
        <v>1335000</v>
      </c>
      <c r="X13" s="423">
        <f>J18</f>
        <v>1340000</v>
      </c>
      <c r="Y13" s="120"/>
      <c r="Z13" s="97"/>
      <c r="AA13" s="97"/>
      <c r="AB13" s="118"/>
      <c r="AC13" s="120"/>
      <c r="AD13" s="118"/>
      <c r="AE13" s="118"/>
      <c r="AF13" s="118"/>
      <c r="AG13" s="120"/>
    </row>
    <row r="14" spans="1:44" ht="15" customHeight="1" x14ac:dyDescent="0.3">
      <c r="B14" s="217" t="str">
        <f>Input!B376</f>
        <v>Revenue</v>
      </c>
      <c r="C14" s="111"/>
      <c r="D14" s="112"/>
      <c r="E14" s="112"/>
      <c r="F14" s="113"/>
      <c r="G14" s="114"/>
      <c r="H14" s="85"/>
      <c r="I14" s="85"/>
      <c r="J14" s="115"/>
      <c r="K14" s="116"/>
      <c r="L14" s="85"/>
      <c r="M14" s="85"/>
      <c r="N14" s="117"/>
      <c r="O14" s="116"/>
      <c r="P14" s="118"/>
      <c r="Q14" s="118"/>
      <c r="R14" s="117"/>
      <c r="S14" s="119"/>
      <c r="T14" s="118"/>
      <c r="U14" s="422" t="s">
        <v>266</v>
      </c>
      <c r="V14" s="423">
        <f>N16</f>
        <v>0</v>
      </c>
      <c r="W14" s="423">
        <f ca="1">N15</f>
        <v>1425000</v>
      </c>
      <c r="X14" s="423">
        <f>N18</f>
        <v>1590000</v>
      </c>
      <c r="Y14" s="120"/>
      <c r="Z14" s="97"/>
      <c r="AA14" s="97"/>
      <c r="AB14" s="118"/>
      <c r="AC14" s="120"/>
      <c r="AD14" s="118"/>
      <c r="AE14" s="118"/>
      <c r="AF14" s="118"/>
      <c r="AG14" s="120"/>
    </row>
    <row r="15" spans="1:44" ht="15" customHeight="1" x14ac:dyDescent="0.3">
      <c r="B15" s="121" t="s">
        <v>252</v>
      </c>
      <c r="C15" s="114">
        <f ca="1">SOCI!D11</f>
        <v>425000</v>
      </c>
      <c r="D15" s="85">
        <f ca="1">SOCI!E11</f>
        <v>425000</v>
      </c>
      <c r="E15" s="85">
        <f ca="1">SOCI!F11</f>
        <v>425000</v>
      </c>
      <c r="F15" s="122">
        <f ca="1">SUM(C15:E15)</f>
        <v>1275000</v>
      </c>
      <c r="G15" s="114">
        <f ca="1">SOCI!G11</f>
        <v>445000</v>
      </c>
      <c r="H15" s="85">
        <f ca="1">SOCI!H11</f>
        <v>445000</v>
      </c>
      <c r="I15" s="85">
        <f ca="1">SOCI!I11</f>
        <v>445000</v>
      </c>
      <c r="J15" s="122">
        <f ca="1">SUM(G15:I15)</f>
        <v>1335000</v>
      </c>
      <c r="K15" s="153">
        <f ca="1">SOCI!J11</f>
        <v>475000</v>
      </c>
      <c r="L15" s="154">
        <f ca="1">SOCI!K11</f>
        <v>475000</v>
      </c>
      <c r="M15" s="154">
        <f ca="1">SOCI!L11</f>
        <v>475000</v>
      </c>
      <c r="N15" s="122">
        <f ca="1">SUM(K15:M15)</f>
        <v>1425000</v>
      </c>
      <c r="O15" s="153">
        <f ca="1">SOCI!M11</f>
        <v>485000</v>
      </c>
      <c r="P15" s="154">
        <f ca="1">SOCI!N11</f>
        <v>485000</v>
      </c>
      <c r="Q15" s="154">
        <f ca="1">SOCI!O11</f>
        <v>485000</v>
      </c>
      <c r="R15" s="122">
        <f ca="1">SUM(O15:Q15)</f>
        <v>1455000</v>
      </c>
      <c r="S15" s="124">
        <f ca="1">+F15+J15+N15+R15</f>
        <v>5490000</v>
      </c>
      <c r="T15" s="118"/>
      <c r="U15" s="422" t="s">
        <v>267</v>
      </c>
      <c r="V15" s="423">
        <f>R16</f>
        <v>0</v>
      </c>
      <c r="W15" s="423">
        <f ca="1">R15</f>
        <v>1455000</v>
      </c>
      <c r="X15" s="423">
        <f>R18</f>
        <v>1454000</v>
      </c>
      <c r="Y15" s="120"/>
      <c r="Z15" s="97"/>
      <c r="AA15" s="97"/>
      <c r="AB15" s="118"/>
      <c r="AC15" s="120"/>
      <c r="AD15" s="118"/>
      <c r="AE15" s="118"/>
      <c r="AF15" s="118"/>
      <c r="AG15" s="120"/>
    </row>
    <row r="16" spans="1:44" ht="15" customHeight="1" x14ac:dyDescent="0.3">
      <c r="B16" s="121" t="s">
        <v>219</v>
      </c>
      <c r="C16" s="114">
        <f>Input!C376</f>
        <v>440000</v>
      </c>
      <c r="D16" s="85">
        <f>Input!D376</f>
        <v>393000</v>
      </c>
      <c r="E16" s="85">
        <f>Input!E376</f>
        <v>435000</v>
      </c>
      <c r="F16" s="122">
        <f>SUM(C16:E16)</f>
        <v>1268000</v>
      </c>
      <c r="G16" s="114">
        <f>Input!F376</f>
        <v>437000</v>
      </c>
      <c r="H16" s="85">
        <f>Input!G376</f>
        <v>463000</v>
      </c>
      <c r="I16" s="85">
        <f>Input!H376</f>
        <v>0</v>
      </c>
      <c r="J16" s="122">
        <f>SUM(G16:I16)</f>
        <v>900000</v>
      </c>
      <c r="K16" s="153">
        <f>Input!I376</f>
        <v>0</v>
      </c>
      <c r="L16" s="154">
        <f>Input!J376</f>
        <v>0</v>
      </c>
      <c r="M16" s="154">
        <f>Input!K376</f>
        <v>0</v>
      </c>
      <c r="N16" s="122">
        <f>SUM(K16:M16)</f>
        <v>0</v>
      </c>
      <c r="O16" s="153">
        <f>Input!L376</f>
        <v>0</v>
      </c>
      <c r="P16" s="154">
        <f>Input!M376</f>
        <v>0</v>
      </c>
      <c r="Q16" s="154">
        <f>Input!N376</f>
        <v>0</v>
      </c>
      <c r="R16" s="122">
        <f>SUM(O16:Q16)</f>
        <v>0</v>
      </c>
      <c r="S16" s="124">
        <f>+F16+J16+N16+R16</f>
        <v>2168000</v>
      </c>
      <c r="T16" s="118"/>
      <c r="U16" s="422" t="s">
        <v>268</v>
      </c>
      <c r="V16" s="423">
        <f>F22</f>
        <v>104550</v>
      </c>
      <c r="W16" s="423">
        <f ca="1">F21</f>
        <v>109176.72</v>
      </c>
      <c r="X16" s="423">
        <f>F24</f>
        <v>118500</v>
      </c>
      <c r="Y16" s="120"/>
      <c r="Z16" s="97"/>
      <c r="AA16" s="97"/>
      <c r="AB16" s="118"/>
      <c r="AC16" s="120"/>
      <c r="AD16" s="118"/>
      <c r="AE16" s="118"/>
      <c r="AF16" s="118"/>
      <c r="AG16" s="120"/>
    </row>
    <row r="17" spans="2:33" ht="15" customHeight="1" x14ac:dyDescent="0.25">
      <c r="B17" s="121" t="s">
        <v>253</v>
      </c>
      <c r="C17" s="126">
        <f t="shared" ref="C17:E17" ca="1" si="0">C16-C15</f>
        <v>15000</v>
      </c>
      <c r="D17" s="127">
        <f t="shared" ca="1" si="0"/>
        <v>-32000</v>
      </c>
      <c r="E17" s="127">
        <f t="shared" ca="1" si="0"/>
        <v>10000</v>
      </c>
      <c r="F17" s="122">
        <f ca="1">SUM(C17:E17)</f>
        <v>-7000</v>
      </c>
      <c r="G17" s="126">
        <f ca="1">G16-G15</f>
        <v>-8000</v>
      </c>
      <c r="H17" s="127">
        <f ca="1">H16-H15</f>
        <v>18000</v>
      </c>
      <c r="I17" s="127">
        <f ca="1">I16-I15</f>
        <v>-445000</v>
      </c>
      <c r="J17" s="122">
        <f ca="1">SUM(G17:I17)</f>
        <v>-435000</v>
      </c>
      <c r="K17" s="126">
        <f ca="1">K16-K15</f>
        <v>-475000</v>
      </c>
      <c r="L17" s="127">
        <f ca="1">L16-L15</f>
        <v>-475000</v>
      </c>
      <c r="M17" s="127">
        <f ca="1">M16-M15</f>
        <v>-475000</v>
      </c>
      <c r="N17" s="122">
        <f ca="1">SUM(K17:M17)</f>
        <v>-1425000</v>
      </c>
      <c r="O17" s="126">
        <f ca="1">O16-O15</f>
        <v>-485000</v>
      </c>
      <c r="P17" s="127">
        <f ca="1">P16-P15</f>
        <v>-485000</v>
      </c>
      <c r="Q17" s="127">
        <f ca="1">Q16-Q15</f>
        <v>-485000</v>
      </c>
      <c r="R17" s="122">
        <f ca="1">SUM(O17:Q17)</f>
        <v>-1455000</v>
      </c>
      <c r="S17" s="124">
        <f ca="1">+F17+J17+N17+R17</f>
        <v>-3322000</v>
      </c>
      <c r="T17" s="118"/>
      <c r="U17" s="422" t="s">
        <v>269</v>
      </c>
      <c r="V17" s="423">
        <f>J22</f>
        <v>81500</v>
      </c>
      <c r="W17" s="423">
        <f ca="1">J21</f>
        <v>112176.72</v>
      </c>
      <c r="X17" s="423">
        <f>J24</f>
        <v>136000</v>
      </c>
      <c r="Y17" s="120"/>
      <c r="Z17" s="97"/>
      <c r="AA17" s="97"/>
      <c r="AB17" s="118"/>
      <c r="AC17" s="120"/>
      <c r="AD17" s="118"/>
      <c r="AE17" s="118"/>
      <c r="AF17" s="118"/>
      <c r="AG17" s="120"/>
    </row>
    <row r="18" spans="2:33" ht="15" customHeight="1" x14ac:dyDescent="0.3">
      <c r="B18" s="121" t="s">
        <v>327</v>
      </c>
      <c r="C18" s="407">
        <f>Input!C389</f>
        <v>420000</v>
      </c>
      <c r="D18" s="408">
        <f>Input!D389</f>
        <v>400000</v>
      </c>
      <c r="E18" s="408">
        <f>Input!E389</f>
        <v>430000</v>
      </c>
      <c r="F18" s="122">
        <f>SUM(C18:E18)</f>
        <v>1250000</v>
      </c>
      <c r="G18" s="407">
        <f>Input!F389</f>
        <v>450000</v>
      </c>
      <c r="H18" s="408">
        <f>Input!G389</f>
        <v>465000</v>
      </c>
      <c r="I18" s="408">
        <f>Input!H389</f>
        <v>425000</v>
      </c>
      <c r="J18" s="122">
        <f>SUM(G18:I18)</f>
        <v>1340000</v>
      </c>
      <c r="K18" s="407">
        <f>Input!I389</f>
        <v>550000</v>
      </c>
      <c r="L18" s="408">
        <f>Input!J389</f>
        <v>530000</v>
      </c>
      <c r="M18" s="408">
        <f>Input!K389</f>
        <v>510000</v>
      </c>
      <c r="N18" s="122">
        <f>SUM(K18:M18)</f>
        <v>1590000</v>
      </c>
      <c r="O18" s="407">
        <f>Input!L389</f>
        <v>476000</v>
      </c>
      <c r="P18" s="408">
        <f>Input!M389</f>
        <v>498000</v>
      </c>
      <c r="Q18" s="408">
        <f>Input!N389</f>
        <v>480000</v>
      </c>
      <c r="R18" s="122">
        <f>SUM(O18:Q18)</f>
        <v>1454000</v>
      </c>
      <c r="S18" s="124">
        <f>+F18+J18+N18+R18</f>
        <v>5634000</v>
      </c>
      <c r="T18" s="118"/>
      <c r="U18" s="422" t="s">
        <v>270</v>
      </c>
      <c r="V18" s="423">
        <f>N22</f>
        <v>0</v>
      </c>
      <c r="W18" s="423">
        <f ca="1">N21</f>
        <v>116676.72</v>
      </c>
      <c r="X18" s="423">
        <f>N24</f>
        <v>128000</v>
      </c>
      <c r="Y18" s="120"/>
      <c r="Z18" s="97"/>
      <c r="AA18" s="97"/>
      <c r="AB18" s="118"/>
      <c r="AC18" s="120"/>
      <c r="AD18" s="118"/>
      <c r="AE18" s="118"/>
      <c r="AF18" s="118"/>
      <c r="AG18" s="120"/>
    </row>
    <row r="19" spans="2:33" ht="15" customHeight="1" x14ac:dyDescent="0.25">
      <c r="B19" s="128" t="s">
        <v>255</v>
      </c>
      <c r="C19" s="129">
        <f t="shared" ref="C19:E19" si="1">+C16-C18</f>
        <v>20000</v>
      </c>
      <c r="D19" s="130">
        <f t="shared" si="1"/>
        <v>-7000</v>
      </c>
      <c r="E19" s="130">
        <f t="shared" si="1"/>
        <v>5000</v>
      </c>
      <c r="F19" s="131">
        <f>SUM(C19:E19)</f>
        <v>18000</v>
      </c>
      <c r="G19" s="129">
        <f>+G16-G18</f>
        <v>-13000</v>
      </c>
      <c r="H19" s="130">
        <f>+H16-H18</f>
        <v>-2000</v>
      </c>
      <c r="I19" s="130">
        <f>+I16-I18</f>
        <v>-425000</v>
      </c>
      <c r="J19" s="131">
        <f>SUM(G19:I19)</f>
        <v>-440000</v>
      </c>
      <c r="K19" s="129">
        <f>+K16-K18</f>
        <v>-550000</v>
      </c>
      <c r="L19" s="130">
        <f>+L16-L18</f>
        <v>-530000</v>
      </c>
      <c r="M19" s="130">
        <f>+M16-M18</f>
        <v>-510000</v>
      </c>
      <c r="N19" s="131">
        <f>SUM(K19:M19)</f>
        <v>-1590000</v>
      </c>
      <c r="O19" s="129">
        <f>+O16-O18</f>
        <v>-476000</v>
      </c>
      <c r="P19" s="130">
        <f>+P16-P18</f>
        <v>-498000</v>
      </c>
      <c r="Q19" s="130">
        <f>+Q16-Q18</f>
        <v>-480000</v>
      </c>
      <c r="R19" s="131">
        <f>SUM(O19:Q19)</f>
        <v>-1454000</v>
      </c>
      <c r="S19" s="132">
        <f>+F19+J19+N19+R19</f>
        <v>-3466000</v>
      </c>
      <c r="T19" s="118"/>
      <c r="U19" s="422" t="s">
        <v>271</v>
      </c>
      <c r="V19" s="423">
        <f>R22</f>
        <v>0</v>
      </c>
      <c r="W19" s="423">
        <f ca="1">R21</f>
        <v>118176.72</v>
      </c>
      <c r="X19" s="423">
        <f>R24</f>
        <v>141000</v>
      </c>
      <c r="Y19" s="120"/>
      <c r="Z19" s="97"/>
      <c r="AA19" s="97"/>
      <c r="AB19" s="118"/>
      <c r="AC19" s="120"/>
      <c r="AD19" s="118"/>
      <c r="AE19" s="118"/>
      <c r="AF19" s="118"/>
      <c r="AG19" s="120"/>
    </row>
    <row r="20" spans="2:33" ht="15" customHeight="1" x14ac:dyDescent="0.3">
      <c r="B20" s="218" t="str">
        <f>Input!B377</f>
        <v>Cost of goods sold</v>
      </c>
      <c r="C20" s="133"/>
      <c r="D20" s="94"/>
      <c r="E20" s="94"/>
      <c r="F20" s="117"/>
      <c r="G20" s="116"/>
      <c r="H20" s="85"/>
      <c r="I20" s="85"/>
      <c r="J20" s="117"/>
      <c r="K20" s="116"/>
      <c r="L20" s="85"/>
      <c r="M20" s="85"/>
      <c r="N20" s="117"/>
      <c r="O20" s="116"/>
      <c r="P20" s="118"/>
      <c r="Q20" s="118"/>
      <c r="R20" s="117"/>
      <c r="S20" s="119"/>
      <c r="T20" s="118"/>
      <c r="U20" s="422" t="s">
        <v>261</v>
      </c>
      <c r="V20" s="423">
        <f>F28</f>
        <v>33000</v>
      </c>
      <c r="W20" s="423">
        <f ca="1">F27</f>
        <v>33125</v>
      </c>
      <c r="X20" s="423">
        <f>F30</f>
        <v>33000</v>
      </c>
      <c r="Y20" s="120"/>
      <c r="Z20" s="97"/>
      <c r="AA20" s="97"/>
      <c r="AB20" s="118"/>
      <c r="AC20" s="120"/>
      <c r="AD20" s="118"/>
      <c r="AE20" s="118"/>
      <c r="AF20" s="118"/>
      <c r="AG20" s="120"/>
    </row>
    <row r="21" spans="2:33" ht="15" customHeight="1" x14ac:dyDescent="0.3">
      <c r="B21" s="121" t="s">
        <v>252</v>
      </c>
      <c r="C21" s="114">
        <f ca="1">SOCI!D18</f>
        <v>36392.239999999998</v>
      </c>
      <c r="D21" s="85">
        <f ca="1">SOCI!E18</f>
        <v>36392.239999999998</v>
      </c>
      <c r="E21" s="85">
        <f ca="1">SOCI!F18</f>
        <v>36392.239999999998</v>
      </c>
      <c r="F21" s="122">
        <f ca="1">SUM(C21:E21)</f>
        <v>109176.72</v>
      </c>
      <c r="G21" s="114">
        <f ca="1">SOCI!G18</f>
        <v>37392.239999999998</v>
      </c>
      <c r="H21" s="85">
        <f ca="1">SOCI!H18</f>
        <v>37392.239999999998</v>
      </c>
      <c r="I21" s="85">
        <f ca="1">SOCI!I18</f>
        <v>37392.239999999998</v>
      </c>
      <c r="J21" s="122">
        <f ca="1">SUM(G21:I21)</f>
        <v>112176.72</v>
      </c>
      <c r="K21" s="153">
        <f ca="1">SOCI!J18</f>
        <v>38892.239999999998</v>
      </c>
      <c r="L21" s="154">
        <f ca="1">SOCI!K18</f>
        <v>38892.239999999998</v>
      </c>
      <c r="M21" s="154">
        <f ca="1">SOCI!L18</f>
        <v>38892.239999999998</v>
      </c>
      <c r="N21" s="122">
        <f ca="1">SUM(K21:M21)</f>
        <v>116676.72</v>
      </c>
      <c r="O21" s="153">
        <f ca="1">SOCI!M18</f>
        <v>39392.239999999998</v>
      </c>
      <c r="P21" s="154">
        <f ca="1">SOCI!N18</f>
        <v>39392.239999999998</v>
      </c>
      <c r="Q21" s="154">
        <f ca="1">SOCI!O18</f>
        <v>39392.239999999998</v>
      </c>
      <c r="R21" s="122">
        <f ca="1">SUM(O21:Q21)</f>
        <v>118176.72</v>
      </c>
      <c r="S21" s="124">
        <f ca="1">+F21+J21+N21+R21</f>
        <v>456206.88</v>
      </c>
      <c r="T21" s="118"/>
      <c r="U21" s="422" t="s">
        <v>262</v>
      </c>
      <c r="V21" s="423">
        <f>J28</f>
        <v>22000</v>
      </c>
      <c r="W21" s="423">
        <f ca="1">J27</f>
        <v>33125</v>
      </c>
      <c r="X21" s="423">
        <f>J30</f>
        <v>33000</v>
      </c>
      <c r="Y21" s="120"/>
      <c r="Z21" s="97"/>
      <c r="AA21" s="97"/>
      <c r="AB21" s="118"/>
      <c r="AC21" s="120"/>
      <c r="AD21" s="118"/>
      <c r="AE21" s="118"/>
      <c r="AF21" s="118"/>
      <c r="AG21" s="120"/>
    </row>
    <row r="22" spans="2:33" ht="15" customHeight="1" x14ac:dyDescent="0.3">
      <c r="B22" s="121" t="s">
        <v>219</v>
      </c>
      <c r="C22" s="114">
        <f>SUM(Input!C378:C380)</f>
        <v>36400</v>
      </c>
      <c r="D22" s="85">
        <f>SUM(Input!D378:D380)</f>
        <v>29750</v>
      </c>
      <c r="E22" s="85">
        <f>SUM(Input!E378:E380)</f>
        <v>38400</v>
      </c>
      <c r="F22" s="122">
        <f>SUM(C22:E22)</f>
        <v>104550</v>
      </c>
      <c r="G22" s="114">
        <f>SUM(Input!F378:F380)</f>
        <v>38800</v>
      </c>
      <c r="H22" s="85">
        <f>SUM(Input!G378:G380)</f>
        <v>42700</v>
      </c>
      <c r="I22" s="85">
        <f>SUM(Input!H378:H380)</f>
        <v>0</v>
      </c>
      <c r="J22" s="122">
        <f>SUM(G22:I22)</f>
        <v>81500</v>
      </c>
      <c r="K22" s="153">
        <f>SUM(Input!I378:I380)</f>
        <v>0</v>
      </c>
      <c r="L22" s="154">
        <f>SUM(Input!J378:J380)</f>
        <v>0</v>
      </c>
      <c r="M22" s="154">
        <f>SUM(Input!K378:K380)</f>
        <v>0</v>
      </c>
      <c r="N22" s="122">
        <f>SUM(K22:M22)</f>
        <v>0</v>
      </c>
      <c r="O22" s="153">
        <f>SUM(Input!L378:L380)</f>
        <v>0</v>
      </c>
      <c r="P22" s="154">
        <f>SUM(Input!M378:M380)</f>
        <v>0</v>
      </c>
      <c r="Q22" s="154">
        <f>SUM(Input!N378:N380)</f>
        <v>0</v>
      </c>
      <c r="R22" s="122">
        <f>SUM(O22:Q22)</f>
        <v>0</v>
      </c>
      <c r="S22" s="124">
        <f>+F22+J22+N22+R22</f>
        <v>186050</v>
      </c>
      <c r="T22" s="118"/>
      <c r="U22" s="422" t="s">
        <v>263</v>
      </c>
      <c r="V22" s="423">
        <f>N28</f>
        <v>0</v>
      </c>
      <c r="W22" s="423">
        <f ca="1">N27</f>
        <v>33125</v>
      </c>
      <c r="X22" s="423">
        <f>N30</f>
        <v>33000</v>
      </c>
      <c r="Y22" s="120"/>
      <c r="Z22" s="97"/>
      <c r="AA22" s="97"/>
      <c r="AB22" s="118"/>
      <c r="AC22" s="120"/>
      <c r="AD22" s="118"/>
      <c r="AE22" s="118"/>
      <c r="AF22" s="118"/>
      <c r="AG22" s="120"/>
    </row>
    <row r="23" spans="2:33" ht="15" customHeight="1" x14ac:dyDescent="0.25">
      <c r="B23" s="121" t="s">
        <v>256</v>
      </c>
      <c r="C23" s="126">
        <f t="shared" ref="C23:E23" ca="1" si="2">+C21-C22</f>
        <v>-7.7600000000020373</v>
      </c>
      <c r="D23" s="127">
        <f t="shared" ca="1" si="2"/>
        <v>6642.239999999998</v>
      </c>
      <c r="E23" s="127">
        <f t="shared" ca="1" si="2"/>
        <v>-2007.760000000002</v>
      </c>
      <c r="F23" s="122">
        <f ca="1">SUM(C23:E23)</f>
        <v>4626.7199999999939</v>
      </c>
      <c r="G23" s="126">
        <f ca="1">+G21-G22</f>
        <v>-1407.760000000002</v>
      </c>
      <c r="H23" s="127">
        <f ca="1">+H21-H22</f>
        <v>-5307.760000000002</v>
      </c>
      <c r="I23" s="127">
        <f ca="1">+I21-I22</f>
        <v>37392.239999999998</v>
      </c>
      <c r="J23" s="122">
        <f ca="1">SUM(G23:I23)</f>
        <v>30676.719999999994</v>
      </c>
      <c r="K23" s="126">
        <f ca="1">+K21-K22</f>
        <v>38892.239999999998</v>
      </c>
      <c r="L23" s="127">
        <f ca="1">+L21-L22</f>
        <v>38892.239999999998</v>
      </c>
      <c r="M23" s="127">
        <f ca="1">+M21-M22</f>
        <v>38892.239999999998</v>
      </c>
      <c r="N23" s="122">
        <f ca="1">SUM(K23:M23)</f>
        <v>116676.72</v>
      </c>
      <c r="O23" s="126">
        <f ca="1">+O21-O22</f>
        <v>39392.239999999998</v>
      </c>
      <c r="P23" s="127">
        <f ca="1">+P21-P22</f>
        <v>39392.239999999998</v>
      </c>
      <c r="Q23" s="127">
        <f ca="1">+Q21-Q22</f>
        <v>39392.239999999998</v>
      </c>
      <c r="R23" s="122">
        <f ca="1">SUM(O23:Q23)</f>
        <v>118176.72</v>
      </c>
      <c r="S23" s="124">
        <f ca="1">+F23+J23+N23+R23</f>
        <v>270156.88</v>
      </c>
      <c r="T23" s="118"/>
      <c r="U23" s="422" t="s">
        <v>260</v>
      </c>
      <c r="V23" s="423">
        <f>R28</f>
        <v>0</v>
      </c>
      <c r="W23" s="423">
        <f ca="1">R27</f>
        <v>33125</v>
      </c>
      <c r="X23" s="423">
        <f>R30</f>
        <v>33000</v>
      </c>
      <c r="Y23" s="120"/>
      <c r="Z23" s="97"/>
      <c r="AA23" s="97"/>
      <c r="AB23" s="118"/>
      <c r="AC23" s="120"/>
      <c r="AD23" s="118"/>
      <c r="AE23" s="118"/>
      <c r="AF23" s="118"/>
      <c r="AG23" s="120"/>
    </row>
    <row r="24" spans="2:33" ht="15" customHeight="1" x14ac:dyDescent="0.3">
      <c r="B24" s="121" t="s">
        <v>327</v>
      </c>
      <c r="C24" s="407">
        <f>SUM(Input!C391:C393)</f>
        <v>39000</v>
      </c>
      <c r="D24" s="408">
        <f>SUM(Input!D391:D393)</f>
        <v>37500</v>
      </c>
      <c r="E24" s="408">
        <f>SUM(Input!E391:E393)</f>
        <v>42000</v>
      </c>
      <c r="F24" s="122">
        <f>SUM(C24:E24)</f>
        <v>118500</v>
      </c>
      <c r="G24" s="407">
        <f>SUM(Input!F391:F393)</f>
        <v>43000</v>
      </c>
      <c r="H24" s="408">
        <f>SUM(Input!G391:G393)</f>
        <v>45000</v>
      </c>
      <c r="I24" s="408">
        <f>SUM(Input!H391:H393)</f>
        <v>48000</v>
      </c>
      <c r="J24" s="122">
        <f>SUM(G24:I24)</f>
        <v>136000</v>
      </c>
      <c r="K24" s="407">
        <f>SUM(Input!I391:I393)</f>
        <v>46000</v>
      </c>
      <c r="L24" s="408">
        <f>SUM(Input!J391:J393)</f>
        <v>42000</v>
      </c>
      <c r="M24" s="408">
        <f>SUM(Input!K391:K393)</f>
        <v>40000</v>
      </c>
      <c r="N24" s="122">
        <f>SUM(K24:M24)</f>
        <v>128000</v>
      </c>
      <c r="O24" s="407">
        <f>SUM(Input!L391:L393)</f>
        <v>48000</v>
      </c>
      <c r="P24" s="408">
        <f>SUM(Input!M391:M393)</f>
        <v>45500</v>
      </c>
      <c r="Q24" s="408">
        <f>SUM(Input!N391:N393)</f>
        <v>47500</v>
      </c>
      <c r="R24" s="122">
        <f>SUM(O24:Q24)</f>
        <v>141000</v>
      </c>
      <c r="S24" s="124">
        <f>+F24+J24+N24+R24</f>
        <v>523500</v>
      </c>
      <c r="T24" s="118"/>
      <c r="U24" s="422" t="s">
        <v>272</v>
      </c>
      <c r="V24" s="423">
        <f>F34</f>
        <v>914000</v>
      </c>
      <c r="W24" s="423">
        <f ca="1">F33</f>
        <v>986431.83354537876</v>
      </c>
      <c r="X24" s="423">
        <f>F36</f>
        <v>1025000</v>
      </c>
      <c r="Y24" s="120"/>
      <c r="Z24" s="97"/>
      <c r="AA24" s="97"/>
      <c r="AB24" s="118"/>
      <c r="AC24" s="120"/>
      <c r="AD24" s="118"/>
      <c r="AE24" s="118"/>
      <c r="AF24" s="118"/>
      <c r="AG24" s="120"/>
    </row>
    <row r="25" spans="2:33" ht="15" customHeight="1" x14ac:dyDescent="0.25">
      <c r="B25" s="128" t="s">
        <v>257</v>
      </c>
      <c r="C25" s="129">
        <f>+C24-C22</f>
        <v>2600</v>
      </c>
      <c r="D25" s="130">
        <f>+D24-D22</f>
        <v>7750</v>
      </c>
      <c r="E25" s="130">
        <f>+E24-E22</f>
        <v>3600</v>
      </c>
      <c r="F25" s="131">
        <f>SUM(C25:E25)</f>
        <v>13950</v>
      </c>
      <c r="G25" s="129">
        <f>+G24-G22</f>
        <v>4200</v>
      </c>
      <c r="H25" s="130">
        <f>+H24-H22</f>
        <v>2300</v>
      </c>
      <c r="I25" s="130">
        <f>+I24-I22</f>
        <v>48000</v>
      </c>
      <c r="J25" s="131">
        <f>SUM(G25:I25)</f>
        <v>54500</v>
      </c>
      <c r="K25" s="129">
        <f>+K24-K22</f>
        <v>46000</v>
      </c>
      <c r="L25" s="130">
        <f>+L24-L22</f>
        <v>42000</v>
      </c>
      <c r="M25" s="130">
        <f>+M24-M22</f>
        <v>40000</v>
      </c>
      <c r="N25" s="131">
        <f>SUM(K25:M25)</f>
        <v>128000</v>
      </c>
      <c r="O25" s="129">
        <f>+O24-O22</f>
        <v>48000</v>
      </c>
      <c r="P25" s="130">
        <f>+P24-P22</f>
        <v>45500</v>
      </c>
      <c r="Q25" s="130">
        <f>+Q24-Q22</f>
        <v>47500</v>
      </c>
      <c r="R25" s="131">
        <f>SUM(O25:Q25)</f>
        <v>141000</v>
      </c>
      <c r="S25" s="132">
        <f>+F25+J25+N25+R25</f>
        <v>337450</v>
      </c>
      <c r="T25" s="118"/>
      <c r="U25" s="422" t="s">
        <v>273</v>
      </c>
      <c r="V25" s="423">
        <f>J34</f>
        <v>705000</v>
      </c>
      <c r="W25" s="423">
        <f ca="1">J33</f>
        <v>986431.83354537876</v>
      </c>
      <c r="X25" s="423">
        <f>J36</f>
        <v>995000</v>
      </c>
      <c r="Y25" s="120"/>
      <c r="Z25" s="97"/>
      <c r="AA25" s="97"/>
      <c r="AB25" s="118"/>
      <c r="AC25" s="120"/>
      <c r="AD25" s="118"/>
      <c r="AE25" s="118"/>
      <c r="AF25" s="118"/>
      <c r="AG25" s="120"/>
    </row>
    <row r="26" spans="2:33" ht="15" customHeight="1" x14ac:dyDescent="0.3">
      <c r="B26" s="218" t="str">
        <f>Input!B381</f>
        <v>Other income</v>
      </c>
      <c r="C26" s="133"/>
      <c r="D26" s="94"/>
      <c r="E26" s="94"/>
      <c r="F26" s="117"/>
      <c r="G26" s="116"/>
      <c r="H26" s="85"/>
      <c r="I26" s="85"/>
      <c r="J26" s="117"/>
      <c r="K26" s="116"/>
      <c r="L26" s="85"/>
      <c r="M26" s="85"/>
      <c r="N26" s="117"/>
      <c r="O26" s="116"/>
      <c r="P26" s="118"/>
      <c r="Q26" s="118"/>
      <c r="R26" s="117"/>
      <c r="S26" s="119"/>
      <c r="T26" s="118"/>
      <c r="U26" s="422" t="s">
        <v>275</v>
      </c>
      <c r="V26" s="423">
        <f>N34</f>
        <v>0</v>
      </c>
      <c r="W26" s="423">
        <f ca="1">N33</f>
        <v>986431.83354537876</v>
      </c>
      <c r="X26" s="423">
        <f>N36</f>
        <v>1088000</v>
      </c>
      <c r="Y26" s="120"/>
      <c r="Z26" s="97"/>
      <c r="AA26" s="97"/>
      <c r="AB26" s="118"/>
      <c r="AC26" s="120"/>
      <c r="AD26" s="118"/>
      <c r="AE26" s="118"/>
      <c r="AF26" s="118"/>
      <c r="AG26" s="120"/>
    </row>
    <row r="27" spans="2:33" ht="15" customHeight="1" x14ac:dyDescent="0.3">
      <c r="B27" s="121" t="s">
        <v>252</v>
      </c>
      <c r="C27" s="114">
        <f ca="1">SOCI!D42</f>
        <v>11041.666666666666</v>
      </c>
      <c r="D27" s="85">
        <f ca="1">SOCI!E42</f>
        <v>11041.666666666666</v>
      </c>
      <c r="E27" s="85">
        <f ca="1">SOCI!F42</f>
        <v>11041.666666666666</v>
      </c>
      <c r="F27" s="122">
        <f ca="1">SUM(C27:E27)</f>
        <v>33125</v>
      </c>
      <c r="G27" s="114">
        <f ca="1">SOCI!G42</f>
        <v>11041.666666666666</v>
      </c>
      <c r="H27" s="85">
        <f ca="1">SOCI!H42</f>
        <v>11041.666666666666</v>
      </c>
      <c r="I27" s="85">
        <f ca="1">SOCI!I42</f>
        <v>11041.666666666666</v>
      </c>
      <c r="J27" s="122">
        <f ca="1">SUM(G27:I27)</f>
        <v>33125</v>
      </c>
      <c r="K27" s="153">
        <f ca="1">SOCI!J42</f>
        <v>11041.666666666666</v>
      </c>
      <c r="L27" s="154">
        <f ca="1">SOCI!K42</f>
        <v>11041.666666666666</v>
      </c>
      <c r="M27" s="154">
        <f ca="1">SOCI!L42</f>
        <v>11041.666666666666</v>
      </c>
      <c r="N27" s="122">
        <f ca="1">SUM(K27:M27)</f>
        <v>33125</v>
      </c>
      <c r="O27" s="153">
        <f ca="1">SOCI!M42</f>
        <v>11041.666666666666</v>
      </c>
      <c r="P27" s="154">
        <f ca="1">SOCI!N42</f>
        <v>11041.666666666666</v>
      </c>
      <c r="Q27" s="154">
        <f ca="1">SOCI!O42</f>
        <v>11041.666666666666</v>
      </c>
      <c r="R27" s="122">
        <f ca="1">SUM(O27:Q27)</f>
        <v>33125</v>
      </c>
      <c r="S27" s="124">
        <f ca="1">+F27+J27+N27+R27</f>
        <v>132500</v>
      </c>
      <c r="T27" s="118"/>
      <c r="U27" s="422" t="s">
        <v>274</v>
      </c>
      <c r="V27" s="423">
        <f>R34</f>
        <v>0</v>
      </c>
      <c r="W27" s="423">
        <f ca="1">R33</f>
        <v>986431.83354537876</v>
      </c>
      <c r="X27" s="423">
        <f>R36</f>
        <v>1109000</v>
      </c>
      <c r="Y27" s="120"/>
      <c r="Z27" s="97"/>
      <c r="AA27" s="97"/>
      <c r="AB27" s="118"/>
      <c r="AC27" s="120"/>
      <c r="AD27" s="118"/>
      <c r="AE27" s="118"/>
      <c r="AF27" s="118"/>
      <c r="AG27" s="120"/>
    </row>
    <row r="28" spans="2:33" ht="15" customHeight="1" x14ac:dyDescent="0.25">
      <c r="B28" s="121" t="s">
        <v>219</v>
      </c>
      <c r="C28" s="114">
        <f>Input!C381</f>
        <v>11000</v>
      </c>
      <c r="D28" s="85">
        <f>Input!D381</f>
        <v>11000</v>
      </c>
      <c r="E28" s="85">
        <f>Input!E381</f>
        <v>11000</v>
      </c>
      <c r="F28" s="122">
        <f>SUM(C28:E28)</f>
        <v>33000</v>
      </c>
      <c r="G28" s="114">
        <f>Input!F381</f>
        <v>11000</v>
      </c>
      <c r="H28" s="85">
        <f>Input!G381</f>
        <v>11000</v>
      </c>
      <c r="I28" s="85">
        <f>Input!H381</f>
        <v>0</v>
      </c>
      <c r="J28" s="122">
        <f>SUM(G28:I28)</f>
        <v>22000</v>
      </c>
      <c r="K28" s="153">
        <f>Input!I381</f>
        <v>0</v>
      </c>
      <c r="L28" s="154">
        <f>Input!J381</f>
        <v>0</v>
      </c>
      <c r="M28" s="154">
        <f>Input!K381</f>
        <v>0</v>
      </c>
      <c r="N28" s="122">
        <f>SUM(K28:M28)</f>
        <v>0</v>
      </c>
      <c r="O28" s="153">
        <f>Input!L381</f>
        <v>0</v>
      </c>
      <c r="P28" s="154">
        <f>Input!M381</f>
        <v>0</v>
      </c>
      <c r="Q28" s="154">
        <f>Input!N381</f>
        <v>0</v>
      </c>
      <c r="R28" s="122">
        <f>SUM(O28:Q28)</f>
        <v>0</v>
      </c>
      <c r="S28" s="124">
        <f>+F28+J28+N28+R28</f>
        <v>55000</v>
      </c>
      <c r="T28" s="118"/>
      <c r="U28" s="120"/>
      <c r="V28" s="85"/>
      <c r="W28" s="125"/>
      <c r="X28" s="118"/>
      <c r="Y28" s="120"/>
      <c r="Z28" s="97"/>
      <c r="AA28" s="97"/>
      <c r="AB28" s="118"/>
      <c r="AC28" s="120"/>
      <c r="AD28" s="118"/>
      <c r="AE28" s="118"/>
      <c r="AF28" s="118"/>
      <c r="AG28" s="120"/>
    </row>
    <row r="29" spans="2:33" ht="15" customHeight="1" x14ac:dyDescent="0.2">
      <c r="B29" s="121" t="s">
        <v>253</v>
      </c>
      <c r="C29" s="126">
        <f ca="1">C28-C27</f>
        <v>-41.66666666666606</v>
      </c>
      <c r="D29" s="127">
        <f t="shared" ref="D29:E29" ca="1" si="3">D28-D27</f>
        <v>-41.66666666666606</v>
      </c>
      <c r="E29" s="127">
        <f t="shared" ca="1" si="3"/>
        <v>-41.66666666666606</v>
      </c>
      <c r="F29" s="122">
        <f ca="1">SUM(C29:E29)</f>
        <v>-124.99999999999818</v>
      </c>
      <c r="G29" s="126">
        <f t="shared" ref="G29" ca="1" si="4">G28-G27</f>
        <v>-41.66666666666606</v>
      </c>
      <c r="H29" s="127">
        <f t="shared" ref="H29" ca="1" si="5">H28-H27</f>
        <v>-41.66666666666606</v>
      </c>
      <c r="I29" s="127">
        <f t="shared" ref="I29" ca="1" si="6">I28-I27</f>
        <v>-11041.666666666666</v>
      </c>
      <c r="J29" s="122">
        <f ca="1">SUM(G29:I29)</f>
        <v>-11124.999999999998</v>
      </c>
      <c r="K29" s="126">
        <f t="shared" ref="K29" ca="1" si="7">K28-K27</f>
        <v>-11041.666666666666</v>
      </c>
      <c r="L29" s="127">
        <f t="shared" ref="L29" ca="1" si="8">L28-L27</f>
        <v>-11041.666666666666</v>
      </c>
      <c r="M29" s="127">
        <f t="shared" ref="M29" ca="1" si="9">M28-M27</f>
        <v>-11041.666666666666</v>
      </c>
      <c r="N29" s="122">
        <f ca="1">SUM(K29:M29)</f>
        <v>-33125</v>
      </c>
      <c r="O29" s="126">
        <f t="shared" ref="O29" ca="1" si="10">O28-O27</f>
        <v>-11041.666666666666</v>
      </c>
      <c r="P29" s="127">
        <f t="shared" ref="P29" ca="1" si="11">P28-P27</f>
        <v>-11041.666666666666</v>
      </c>
      <c r="Q29" s="127">
        <f t="shared" ref="Q29" ca="1" si="12">Q28-Q27</f>
        <v>-11041.666666666666</v>
      </c>
      <c r="R29" s="122">
        <f ca="1">SUM(O29:Q29)</f>
        <v>-33125</v>
      </c>
      <c r="S29" s="124">
        <f ca="1">+F29+J29+N29+R29</f>
        <v>-77500</v>
      </c>
      <c r="T29" s="118"/>
      <c r="U29" s="120"/>
      <c r="V29" s="85"/>
      <c r="W29" s="85"/>
      <c r="X29" s="118"/>
      <c r="Y29" s="120"/>
      <c r="Z29" s="97"/>
      <c r="AA29" s="97"/>
      <c r="AB29" s="118"/>
      <c r="AC29" s="120"/>
      <c r="AD29" s="118"/>
      <c r="AE29" s="118"/>
      <c r="AF29" s="118"/>
      <c r="AG29" s="120"/>
    </row>
    <row r="30" spans="2:33" ht="15" customHeight="1" x14ac:dyDescent="0.25">
      <c r="B30" s="121" t="s">
        <v>327</v>
      </c>
      <c r="C30" s="407">
        <f>Input!C394</f>
        <v>11000</v>
      </c>
      <c r="D30" s="408">
        <f>Input!D394</f>
        <v>11000</v>
      </c>
      <c r="E30" s="408">
        <f>Input!E394</f>
        <v>11000</v>
      </c>
      <c r="F30" s="122">
        <f>SUM(C30:E30)</f>
        <v>33000</v>
      </c>
      <c r="G30" s="407">
        <f>Input!F394</f>
        <v>11000</v>
      </c>
      <c r="H30" s="408">
        <f>Input!G394</f>
        <v>11000</v>
      </c>
      <c r="I30" s="408">
        <f>Input!H394</f>
        <v>11000</v>
      </c>
      <c r="J30" s="122">
        <f>SUM(G30:I30)</f>
        <v>33000</v>
      </c>
      <c r="K30" s="407">
        <f>Input!I394</f>
        <v>11000</v>
      </c>
      <c r="L30" s="408">
        <f>Input!J394</f>
        <v>11000</v>
      </c>
      <c r="M30" s="408">
        <f>Input!K394</f>
        <v>11000</v>
      </c>
      <c r="N30" s="122">
        <f>SUM(K30:M30)</f>
        <v>33000</v>
      </c>
      <c r="O30" s="407">
        <f>Input!L394</f>
        <v>11000</v>
      </c>
      <c r="P30" s="408">
        <f>Input!M394</f>
        <v>11000</v>
      </c>
      <c r="Q30" s="408">
        <f>Input!N394</f>
        <v>11000</v>
      </c>
      <c r="R30" s="122">
        <f>SUM(O30:Q30)</f>
        <v>33000</v>
      </c>
      <c r="S30" s="124">
        <f>+F30+J30+N30+R30</f>
        <v>132000</v>
      </c>
      <c r="T30" s="118"/>
      <c r="U30" s="120"/>
      <c r="V30" s="85"/>
      <c r="W30" s="85"/>
      <c r="X30" s="118"/>
      <c r="Y30" s="120"/>
      <c r="Z30" s="97"/>
      <c r="AA30" s="97"/>
      <c r="AB30" s="118"/>
      <c r="AC30" s="120"/>
      <c r="AD30" s="118"/>
      <c r="AE30" s="118"/>
      <c r="AF30" s="118"/>
      <c r="AG30" s="120"/>
    </row>
    <row r="31" spans="2:33" ht="15" customHeight="1" x14ac:dyDescent="0.2">
      <c r="B31" s="128" t="s">
        <v>255</v>
      </c>
      <c r="C31" s="129">
        <f>+C30-C28</f>
        <v>0</v>
      </c>
      <c r="D31" s="130">
        <f>+D30-D28</f>
        <v>0</v>
      </c>
      <c r="E31" s="130">
        <f>+E30-E28</f>
        <v>0</v>
      </c>
      <c r="F31" s="131">
        <f>SUM(C31:E31)</f>
        <v>0</v>
      </c>
      <c r="G31" s="129">
        <f>+G30-G28</f>
        <v>0</v>
      </c>
      <c r="H31" s="130">
        <f>+H30-H28</f>
        <v>0</v>
      </c>
      <c r="I31" s="130">
        <f>+I30-I28</f>
        <v>11000</v>
      </c>
      <c r="J31" s="131">
        <f>SUM(G31:I31)</f>
        <v>11000</v>
      </c>
      <c r="K31" s="129">
        <f>+K30-K28</f>
        <v>11000</v>
      </c>
      <c r="L31" s="130">
        <f>+L30-L28</f>
        <v>11000</v>
      </c>
      <c r="M31" s="130">
        <f>+M30-M28</f>
        <v>11000</v>
      </c>
      <c r="N31" s="131">
        <f>SUM(K31:M31)</f>
        <v>33000</v>
      </c>
      <c r="O31" s="129">
        <f>+O30-O28</f>
        <v>11000</v>
      </c>
      <c r="P31" s="130">
        <f>+P30-P28</f>
        <v>11000</v>
      </c>
      <c r="Q31" s="130">
        <f>+Q30-Q28</f>
        <v>11000</v>
      </c>
      <c r="R31" s="131">
        <f>SUM(O31:Q31)</f>
        <v>33000</v>
      </c>
      <c r="S31" s="132">
        <f>+F31+J31+N31+R31</f>
        <v>77000</v>
      </c>
      <c r="T31" s="118"/>
      <c r="U31" s="120"/>
      <c r="V31" s="85"/>
      <c r="W31" s="85"/>
      <c r="X31" s="118"/>
      <c r="Y31" s="120"/>
      <c r="Z31" s="97"/>
      <c r="AA31" s="97"/>
      <c r="AB31" s="118"/>
      <c r="AC31" s="120"/>
      <c r="AD31" s="118"/>
      <c r="AE31" s="118"/>
      <c r="AF31" s="118"/>
      <c r="AG31" s="120"/>
    </row>
    <row r="32" spans="2:33" ht="15" customHeight="1" x14ac:dyDescent="0.2">
      <c r="B32" s="218" t="str">
        <f>Input!B382</f>
        <v>Administrative costs</v>
      </c>
      <c r="C32" s="133"/>
      <c r="D32" s="94"/>
      <c r="E32" s="94"/>
      <c r="F32" s="117"/>
      <c r="G32" s="116"/>
      <c r="H32" s="85"/>
      <c r="I32" s="85"/>
      <c r="J32" s="117"/>
      <c r="K32" s="116"/>
      <c r="L32" s="85"/>
      <c r="M32" s="85"/>
      <c r="N32" s="117"/>
      <c r="O32" s="116"/>
      <c r="P32" s="118"/>
      <c r="Q32" s="118"/>
      <c r="R32" s="117"/>
      <c r="S32" s="119"/>
      <c r="T32" s="118"/>
      <c r="U32" s="120"/>
      <c r="V32" s="85"/>
      <c r="W32" s="85"/>
      <c r="X32" s="118"/>
      <c r="Y32" s="120"/>
      <c r="Z32" s="97"/>
      <c r="AA32" s="97"/>
      <c r="AB32" s="118"/>
      <c r="AC32" s="120"/>
      <c r="AD32" s="118"/>
      <c r="AE32" s="118"/>
      <c r="AF32" s="118"/>
      <c r="AG32" s="120"/>
    </row>
    <row r="33" spans="1:44" ht="15" customHeight="1" x14ac:dyDescent="0.2">
      <c r="B33" s="121" t="s">
        <v>252</v>
      </c>
      <c r="C33" s="114">
        <f ca="1">SOCI!D48</f>
        <v>328810.61118179292</v>
      </c>
      <c r="D33" s="85">
        <f ca="1">SOCI!E48</f>
        <v>328810.61118179292</v>
      </c>
      <c r="E33" s="85">
        <f ca="1">SOCI!F48</f>
        <v>328810.61118179292</v>
      </c>
      <c r="F33" s="122">
        <f ca="1">SUM(C33:E33)</f>
        <v>986431.83354537876</v>
      </c>
      <c r="G33" s="114">
        <f ca="1">SOCI!G48</f>
        <v>328810.61118179292</v>
      </c>
      <c r="H33" s="85">
        <f ca="1">SOCI!H48</f>
        <v>328810.61118179292</v>
      </c>
      <c r="I33" s="85">
        <f ca="1">SOCI!I48</f>
        <v>328810.61118179292</v>
      </c>
      <c r="J33" s="122">
        <f ca="1">SUM(G33:I33)</f>
        <v>986431.83354537876</v>
      </c>
      <c r="K33" s="153">
        <f ca="1">SOCI!J48</f>
        <v>328810.61118179292</v>
      </c>
      <c r="L33" s="154">
        <f ca="1">SOCI!K48</f>
        <v>328810.61118179292</v>
      </c>
      <c r="M33" s="154">
        <f ca="1">SOCI!L48</f>
        <v>328810.61118179292</v>
      </c>
      <c r="N33" s="122">
        <f ca="1">SUM(K33:M33)</f>
        <v>986431.83354537876</v>
      </c>
      <c r="O33" s="153">
        <f ca="1">SOCI!M48</f>
        <v>328810.61118179292</v>
      </c>
      <c r="P33" s="154">
        <f ca="1">SOCI!N48</f>
        <v>328810.61118179292</v>
      </c>
      <c r="Q33" s="154">
        <f ca="1">SOCI!O48</f>
        <v>328810.61118179292</v>
      </c>
      <c r="R33" s="122">
        <f ca="1">SUM(O33:Q33)</f>
        <v>986431.83354537876</v>
      </c>
      <c r="S33" s="124">
        <f ca="1">+F33+J33+N33+R33</f>
        <v>3945727.334181515</v>
      </c>
      <c r="T33" s="118"/>
      <c r="U33" s="120"/>
      <c r="V33" s="85"/>
      <c r="W33" s="85"/>
      <c r="X33" s="118"/>
      <c r="Y33" s="120"/>
      <c r="Z33" s="97"/>
      <c r="AA33" s="97"/>
      <c r="AB33" s="118"/>
      <c r="AC33" s="120"/>
      <c r="AD33" s="118"/>
      <c r="AE33" s="118"/>
      <c r="AF33" s="118"/>
      <c r="AG33" s="120"/>
    </row>
    <row r="34" spans="1:44" ht="15" customHeight="1" x14ac:dyDescent="0.2">
      <c r="B34" s="121" t="s">
        <v>219</v>
      </c>
      <c r="C34" s="114">
        <f>Input!C382</f>
        <v>320000</v>
      </c>
      <c r="D34" s="85">
        <f>Input!D382</f>
        <v>284000</v>
      </c>
      <c r="E34" s="85">
        <f>Input!E382</f>
        <v>310000</v>
      </c>
      <c r="F34" s="122">
        <f>SUM(C34:E34)</f>
        <v>914000</v>
      </c>
      <c r="G34" s="114">
        <f>Input!F382</f>
        <v>340000</v>
      </c>
      <c r="H34" s="85">
        <f>Input!G382</f>
        <v>365000</v>
      </c>
      <c r="I34" s="85">
        <f>Input!H382</f>
        <v>0</v>
      </c>
      <c r="J34" s="122">
        <f>SUM(G34:I34)</f>
        <v>705000</v>
      </c>
      <c r="K34" s="153">
        <f>Input!I382</f>
        <v>0</v>
      </c>
      <c r="L34" s="154">
        <f>Input!J382</f>
        <v>0</v>
      </c>
      <c r="M34" s="154">
        <f>Input!K382</f>
        <v>0</v>
      </c>
      <c r="N34" s="122">
        <f>SUM(K34:M34)</f>
        <v>0</v>
      </c>
      <c r="O34" s="153">
        <f>Input!L382</f>
        <v>0</v>
      </c>
      <c r="P34" s="154">
        <f>Input!M382</f>
        <v>0</v>
      </c>
      <c r="Q34" s="154">
        <f>Input!N382</f>
        <v>0</v>
      </c>
      <c r="R34" s="122">
        <f>SUM(O34:Q34)</f>
        <v>0</v>
      </c>
      <c r="S34" s="124">
        <f>+F34+J34+N34+R34</f>
        <v>1619000</v>
      </c>
      <c r="T34" s="118"/>
      <c r="U34" s="120"/>
      <c r="V34" s="85"/>
      <c r="W34" s="85"/>
      <c r="X34" s="118"/>
      <c r="Y34" s="120"/>
      <c r="Z34" s="97"/>
      <c r="AA34" s="97"/>
      <c r="AB34" s="118"/>
      <c r="AC34" s="120"/>
      <c r="AD34" s="118"/>
      <c r="AE34" s="118"/>
      <c r="AF34" s="118"/>
      <c r="AG34" s="120"/>
    </row>
    <row r="35" spans="1:44" ht="15" customHeight="1" x14ac:dyDescent="0.2">
      <c r="B35" s="121" t="s">
        <v>256</v>
      </c>
      <c r="C35" s="126">
        <f t="shared" ref="C35:E35" ca="1" si="13">+C33-C34</f>
        <v>8810.6111817929195</v>
      </c>
      <c r="D35" s="127">
        <f t="shared" ca="1" si="13"/>
        <v>44810.61118179292</v>
      </c>
      <c r="E35" s="127">
        <f t="shared" ca="1" si="13"/>
        <v>18810.61118179292</v>
      </c>
      <c r="F35" s="122">
        <f ca="1">SUM(C35:E35)</f>
        <v>72431.833545378759</v>
      </c>
      <c r="G35" s="126">
        <f ca="1">+G33-G34</f>
        <v>-11189.38881820708</v>
      </c>
      <c r="H35" s="127">
        <f ca="1">+H33-H34</f>
        <v>-36189.38881820708</v>
      </c>
      <c r="I35" s="127">
        <f ca="1">+I33-I34</f>
        <v>328810.61118179292</v>
      </c>
      <c r="J35" s="122">
        <f ca="1">SUM(G35:I35)</f>
        <v>281431.83354537876</v>
      </c>
      <c r="K35" s="126">
        <f ca="1">+K33-K34</f>
        <v>328810.61118179292</v>
      </c>
      <c r="L35" s="127">
        <f ca="1">+L33-L34</f>
        <v>328810.61118179292</v>
      </c>
      <c r="M35" s="127">
        <f ca="1">+M33-M34</f>
        <v>328810.61118179292</v>
      </c>
      <c r="N35" s="122">
        <f ca="1">SUM(K35:M35)</f>
        <v>986431.83354537876</v>
      </c>
      <c r="O35" s="126">
        <f ca="1">+O33-O34</f>
        <v>328810.61118179292</v>
      </c>
      <c r="P35" s="127">
        <f ca="1">+P33-P34</f>
        <v>328810.61118179292</v>
      </c>
      <c r="Q35" s="127">
        <f ca="1">+Q33-Q34</f>
        <v>328810.61118179292</v>
      </c>
      <c r="R35" s="122">
        <f ca="1">SUM(O35:Q35)</f>
        <v>986431.83354537876</v>
      </c>
      <c r="S35" s="124">
        <f ca="1">+F35+J35+N35+R35</f>
        <v>2326727.334181515</v>
      </c>
      <c r="T35" s="118"/>
      <c r="U35" s="120"/>
      <c r="V35" s="85"/>
      <c r="W35" s="85"/>
      <c r="X35" s="118"/>
      <c r="Y35" s="120"/>
      <c r="Z35" s="97"/>
      <c r="AA35" s="97"/>
      <c r="AB35" s="118"/>
      <c r="AC35" s="120"/>
      <c r="AD35" s="118"/>
      <c r="AE35" s="118"/>
      <c r="AF35" s="118"/>
      <c r="AG35" s="120"/>
    </row>
    <row r="36" spans="1:44" ht="15" customHeight="1" x14ac:dyDescent="0.2">
      <c r="B36" s="121" t="s">
        <v>327</v>
      </c>
      <c r="C36" s="407">
        <f>Input!C395</f>
        <v>345000</v>
      </c>
      <c r="D36" s="408">
        <f>Input!D395</f>
        <v>320000</v>
      </c>
      <c r="E36" s="408">
        <f>Input!E395</f>
        <v>360000</v>
      </c>
      <c r="F36" s="122">
        <f>SUM(C36:E36)</f>
        <v>1025000</v>
      </c>
      <c r="G36" s="407">
        <f>Input!F395</f>
        <v>325000</v>
      </c>
      <c r="H36" s="408">
        <f>Input!G395</f>
        <v>360000</v>
      </c>
      <c r="I36" s="408">
        <f>Input!H395</f>
        <v>310000</v>
      </c>
      <c r="J36" s="122">
        <f>SUM(G36:I36)</f>
        <v>995000</v>
      </c>
      <c r="K36" s="407">
        <f>Input!I395</f>
        <v>380000</v>
      </c>
      <c r="L36" s="408">
        <f>Input!J395</f>
        <v>365000</v>
      </c>
      <c r="M36" s="408">
        <f>Input!K395</f>
        <v>343000</v>
      </c>
      <c r="N36" s="122">
        <f>SUM(K36:M36)</f>
        <v>1088000</v>
      </c>
      <c r="O36" s="407">
        <f>Input!L395</f>
        <v>387000</v>
      </c>
      <c r="P36" s="408">
        <f>Input!M395</f>
        <v>366000</v>
      </c>
      <c r="Q36" s="408">
        <f>Input!N395</f>
        <v>356000</v>
      </c>
      <c r="R36" s="122">
        <f>SUM(O36:Q36)</f>
        <v>1109000</v>
      </c>
      <c r="S36" s="124">
        <f>+F36+J36+N36+R36</f>
        <v>4217000</v>
      </c>
      <c r="T36" s="118"/>
      <c r="U36" s="120"/>
      <c r="V36" s="85"/>
      <c r="W36" s="85"/>
      <c r="X36" s="118"/>
      <c r="Y36" s="120"/>
      <c r="Z36" s="97"/>
      <c r="AA36" s="97"/>
      <c r="AB36" s="118"/>
      <c r="AC36" s="120"/>
      <c r="AD36" s="118"/>
      <c r="AE36" s="118"/>
      <c r="AF36" s="118"/>
      <c r="AG36" s="120"/>
    </row>
    <row r="37" spans="1:44" s="82" customFormat="1" x14ac:dyDescent="0.2">
      <c r="A37" s="84"/>
      <c r="B37" s="128" t="s">
        <v>257</v>
      </c>
      <c r="C37" s="129">
        <f>+C36-C34</f>
        <v>25000</v>
      </c>
      <c r="D37" s="130">
        <f>+D36-D34</f>
        <v>36000</v>
      </c>
      <c r="E37" s="130">
        <f>+E36-E34</f>
        <v>50000</v>
      </c>
      <c r="F37" s="131">
        <f>SUM(C37:E37)</f>
        <v>111000</v>
      </c>
      <c r="G37" s="129">
        <f>+G36-G34</f>
        <v>-15000</v>
      </c>
      <c r="H37" s="130">
        <f>+H36-H34</f>
        <v>-5000</v>
      </c>
      <c r="I37" s="130">
        <f>+I36-I34</f>
        <v>310000</v>
      </c>
      <c r="J37" s="131">
        <f>SUM(G37:I37)</f>
        <v>290000</v>
      </c>
      <c r="K37" s="129">
        <f>+K36-K34</f>
        <v>380000</v>
      </c>
      <c r="L37" s="130">
        <f>+L36-L34</f>
        <v>365000</v>
      </c>
      <c r="M37" s="130">
        <f>+M36-M34</f>
        <v>343000</v>
      </c>
      <c r="N37" s="131">
        <f>SUM(K37:M37)</f>
        <v>1088000</v>
      </c>
      <c r="O37" s="129">
        <f>+O36-O34</f>
        <v>387000</v>
      </c>
      <c r="P37" s="130">
        <f>+P36-P34</f>
        <v>366000</v>
      </c>
      <c r="Q37" s="130">
        <f>+Q36-Q34</f>
        <v>356000</v>
      </c>
      <c r="R37" s="131">
        <f>SUM(O37:Q37)</f>
        <v>1109000</v>
      </c>
      <c r="S37" s="132">
        <f>+F37+J37+N37+R37</f>
        <v>2598000</v>
      </c>
      <c r="T37" s="141"/>
      <c r="U37" s="120"/>
      <c r="V37" s="135"/>
      <c r="W37" s="85"/>
      <c r="X37" s="118"/>
      <c r="Y37" s="146"/>
      <c r="AB37" s="145"/>
      <c r="AC37" s="143"/>
      <c r="AD37" s="152"/>
      <c r="AE37" s="152"/>
      <c r="AF37" s="152"/>
      <c r="AG37" s="146"/>
      <c r="AH37" s="84"/>
      <c r="AI37" s="84"/>
      <c r="AJ37" s="84"/>
      <c r="AK37" s="84"/>
      <c r="AL37" s="84"/>
      <c r="AM37" s="84"/>
      <c r="AN37" s="84"/>
      <c r="AO37" s="84"/>
      <c r="AP37" s="84"/>
      <c r="AQ37" s="84"/>
      <c r="AR37" s="84"/>
    </row>
    <row r="38" spans="1:44" s="82" customFormat="1" x14ac:dyDescent="0.2">
      <c r="B38" s="94"/>
      <c r="C38" s="94"/>
      <c r="D38" s="94"/>
      <c r="E38" s="94"/>
      <c r="F38" s="85"/>
      <c r="G38" s="156"/>
      <c r="H38" s="156"/>
      <c r="I38" s="156"/>
      <c r="J38" s="85"/>
      <c r="K38" s="156"/>
      <c r="L38" s="156"/>
      <c r="M38" s="156"/>
      <c r="N38" s="86"/>
      <c r="O38" s="156"/>
      <c r="P38" s="156"/>
      <c r="Q38" s="156"/>
      <c r="R38" s="87"/>
      <c r="S38" s="98"/>
      <c r="T38" s="141"/>
      <c r="U38" s="120"/>
      <c r="V38" s="135"/>
      <c r="W38" s="85"/>
      <c r="X38" s="118"/>
      <c r="Y38" s="146"/>
      <c r="AB38" s="145"/>
      <c r="AC38" s="143"/>
      <c r="AD38" s="152"/>
      <c r="AE38" s="152"/>
      <c r="AF38" s="152"/>
      <c r="AG38" s="146"/>
      <c r="AH38" s="84"/>
      <c r="AI38" s="84"/>
      <c r="AJ38" s="84"/>
      <c r="AK38" s="84"/>
      <c r="AL38" s="84"/>
      <c r="AM38" s="84"/>
      <c r="AN38" s="84"/>
      <c r="AO38" s="84"/>
      <c r="AP38" s="84"/>
      <c r="AQ38" s="84"/>
      <c r="AR38" s="84"/>
    </row>
    <row r="39" spans="1:44" s="146" customFormat="1" x14ac:dyDescent="0.2">
      <c r="A39" s="82"/>
      <c r="B39" s="94"/>
      <c r="C39" s="94"/>
      <c r="D39" s="156"/>
      <c r="E39" s="156"/>
      <c r="F39" s="85"/>
      <c r="G39" s="85"/>
      <c r="H39" s="85"/>
      <c r="I39" s="85"/>
      <c r="J39" s="85"/>
      <c r="K39" s="85"/>
      <c r="L39" s="85"/>
      <c r="M39" s="85"/>
      <c r="N39" s="86"/>
      <c r="O39" s="86"/>
      <c r="P39" s="86"/>
      <c r="Q39" s="86"/>
      <c r="R39" s="87"/>
      <c r="S39" s="98"/>
      <c r="T39" s="141"/>
      <c r="U39" s="120"/>
      <c r="V39" s="135"/>
      <c r="W39" s="85"/>
      <c r="X39" s="118"/>
      <c r="Z39" s="82"/>
      <c r="AA39" s="82"/>
      <c r="AB39" s="145"/>
      <c r="AC39" s="143"/>
      <c r="AD39" s="152"/>
      <c r="AE39" s="152"/>
      <c r="AF39" s="152"/>
      <c r="AH39" s="84"/>
      <c r="AI39" s="84"/>
      <c r="AJ39" s="84"/>
      <c r="AK39" s="84"/>
      <c r="AL39" s="84"/>
      <c r="AM39" s="84"/>
      <c r="AN39" s="84"/>
      <c r="AO39" s="84"/>
      <c r="AP39" s="84"/>
      <c r="AQ39" s="84"/>
      <c r="AR39" s="84"/>
    </row>
    <row r="40" spans="1:44" s="146" customFormat="1" x14ac:dyDescent="0.2">
      <c r="B40" s="94"/>
      <c r="C40" s="94"/>
      <c r="D40" s="94"/>
      <c r="E40" s="94"/>
      <c r="F40" s="85"/>
      <c r="G40" s="85"/>
      <c r="H40" s="85"/>
      <c r="I40" s="85"/>
      <c r="J40" s="85"/>
      <c r="K40" s="85"/>
      <c r="L40" s="85"/>
      <c r="M40" s="85"/>
      <c r="N40" s="86"/>
      <c r="O40" s="86"/>
      <c r="P40" s="86"/>
      <c r="Q40" s="86"/>
      <c r="R40" s="87"/>
      <c r="S40" s="98"/>
      <c r="T40" s="141"/>
      <c r="U40" s="120"/>
      <c r="V40" s="135"/>
      <c r="W40" s="85"/>
      <c r="X40" s="118"/>
      <c r="Z40" s="82"/>
      <c r="AA40" s="82"/>
      <c r="AB40" s="145"/>
      <c r="AC40" s="143"/>
      <c r="AD40" s="152"/>
      <c r="AE40" s="152"/>
      <c r="AF40" s="152"/>
      <c r="AH40" s="84"/>
      <c r="AI40" s="84"/>
      <c r="AJ40" s="84"/>
      <c r="AK40" s="84"/>
      <c r="AL40" s="84"/>
      <c r="AM40" s="84"/>
      <c r="AN40" s="84"/>
      <c r="AO40" s="84"/>
      <c r="AP40" s="84"/>
      <c r="AQ40" s="84"/>
      <c r="AR40" s="84"/>
    </row>
    <row r="41" spans="1:44" s="146" customFormat="1" x14ac:dyDescent="0.2">
      <c r="B41" s="94"/>
      <c r="C41" s="94"/>
      <c r="D41" s="94"/>
      <c r="E41" s="94"/>
      <c r="F41" s="85"/>
      <c r="G41" s="85"/>
      <c r="H41" s="85"/>
      <c r="I41" s="85"/>
      <c r="J41" s="85"/>
      <c r="K41" s="85"/>
      <c r="L41" s="85"/>
      <c r="M41" s="85"/>
      <c r="N41" s="86"/>
      <c r="O41" s="86"/>
      <c r="P41" s="86"/>
      <c r="Q41" s="86"/>
      <c r="R41" s="87"/>
      <c r="S41" s="98"/>
      <c r="T41" s="141"/>
      <c r="U41" s="120"/>
      <c r="V41" s="135"/>
      <c r="W41" s="85"/>
      <c r="X41" s="118"/>
      <c r="Z41" s="82"/>
      <c r="AA41" s="82"/>
      <c r="AB41" s="145"/>
      <c r="AC41" s="143"/>
      <c r="AD41" s="152"/>
      <c r="AE41" s="152"/>
      <c r="AF41" s="152"/>
      <c r="AH41" s="84"/>
      <c r="AI41" s="84"/>
      <c r="AJ41" s="84"/>
      <c r="AK41" s="84"/>
      <c r="AL41" s="84"/>
      <c r="AM41" s="84"/>
      <c r="AN41" s="84"/>
      <c r="AO41" s="84"/>
      <c r="AP41" s="84"/>
      <c r="AQ41" s="84"/>
      <c r="AR41" s="84"/>
    </row>
    <row r="42" spans="1:44" s="146" customFormat="1" x14ac:dyDescent="0.2">
      <c r="B42" s="94"/>
      <c r="C42" s="94"/>
      <c r="D42" s="94"/>
      <c r="E42" s="94"/>
      <c r="F42" s="85"/>
      <c r="G42" s="85"/>
      <c r="H42" s="85"/>
      <c r="I42" s="85"/>
      <c r="J42" s="85"/>
      <c r="K42" s="85"/>
      <c r="L42" s="85"/>
      <c r="M42" s="85"/>
      <c r="N42" s="86"/>
      <c r="O42" s="86"/>
      <c r="P42" s="86"/>
      <c r="Q42" s="86"/>
      <c r="R42" s="87"/>
      <c r="S42" s="98"/>
      <c r="T42" s="141"/>
      <c r="U42" s="120"/>
      <c r="V42" s="135"/>
      <c r="W42" s="85"/>
      <c r="X42" s="118"/>
      <c r="Z42" s="82"/>
      <c r="AA42" s="82"/>
      <c r="AB42" s="145"/>
      <c r="AC42" s="143"/>
      <c r="AD42" s="152"/>
      <c r="AE42" s="152"/>
      <c r="AF42" s="152"/>
      <c r="AH42" s="84"/>
      <c r="AI42" s="84"/>
      <c r="AJ42" s="84"/>
      <c r="AK42" s="84"/>
      <c r="AL42" s="84"/>
      <c r="AM42" s="84"/>
      <c r="AN42" s="84"/>
      <c r="AO42" s="84"/>
      <c r="AP42" s="84"/>
      <c r="AQ42" s="84"/>
      <c r="AR42" s="84"/>
    </row>
    <row r="43" spans="1:44" s="146" customFormat="1" x14ac:dyDescent="0.2">
      <c r="B43" s="94"/>
      <c r="C43" s="94"/>
      <c r="D43" s="94"/>
      <c r="E43" s="94"/>
      <c r="F43" s="85"/>
      <c r="G43" s="85"/>
      <c r="H43" s="85"/>
      <c r="I43" s="85"/>
      <c r="J43" s="85"/>
      <c r="K43" s="85"/>
      <c r="L43" s="85"/>
      <c r="M43" s="85"/>
      <c r="N43" s="86"/>
      <c r="O43" s="86"/>
      <c r="P43" s="86"/>
      <c r="Q43" s="86"/>
      <c r="R43" s="87"/>
      <c r="S43" s="98"/>
      <c r="T43" s="141"/>
      <c r="U43" s="120"/>
      <c r="V43" s="135"/>
      <c r="W43" s="85"/>
      <c r="X43" s="118"/>
      <c r="Z43" s="82"/>
      <c r="AA43" s="82"/>
      <c r="AB43" s="145"/>
      <c r="AC43" s="143"/>
      <c r="AD43" s="152"/>
      <c r="AE43" s="152"/>
      <c r="AF43" s="152"/>
      <c r="AH43" s="84"/>
      <c r="AI43" s="84"/>
      <c r="AJ43" s="84"/>
      <c r="AK43" s="84"/>
      <c r="AL43" s="84"/>
      <c r="AM43" s="84"/>
      <c r="AN43" s="84"/>
      <c r="AO43" s="84"/>
      <c r="AP43" s="84"/>
      <c r="AQ43" s="84"/>
      <c r="AR43" s="84"/>
    </row>
    <row r="44" spans="1:44" s="146" customFormat="1" x14ac:dyDescent="0.2">
      <c r="B44" s="94"/>
      <c r="C44" s="94"/>
      <c r="D44" s="94"/>
      <c r="E44" s="94"/>
      <c r="F44" s="85"/>
      <c r="G44" s="85"/>
      <c r="H44" s="85"/>
      <c r="I44" s="85"/>
      <c r="J44" s="85"/>
      <c r="K44" s="85"/>
      <c r="L44" s="85"/>
      <c r="M44" s="85"/>
      <c r="N44" s="86"/>
      <c r="O44" s="86"/>
      <c r="P44" s="86"/>
      <c r="Q44" s="86"/>
      <c r="R44" s="87"/>
      <c r="S44" s="98"/>
      <c r="T44" s="141"/>
      <c r="U44" s="120"/>
      <c r="V44" s="135"/>
      <c r="W44" s="85"/>
      <c r="X44" s="118"/>
      <c r="Z44" s="82"/>
      <c r="AA44" s="82"/>
      <c r="AB44" s="145"/>
      <c r="AC44" s="143"/>
      <c r="AD44" s="152"/>
      <c r="AE44" s="152"/>
      <c r="AF44" s="152"/>
      <c r="AH44" s="84"/>
      <c r="AI44" s="84"/>
      <c r="AJ44" s="84"/>
      <c r="AK44" s="84"/>
      <c r="AL44" s="84"/>
      <c r="AM44" s="84"/>
      <c r="AN44" s="84"/>
      <c r="AO44" s="84"/>
      <c r="AP44" s="84"/>
      <c r="AQ44" s="84"/>
      <c r="AR44" s="84"/>
    </row>
    <row r="45" spans="1:44" s="146" customFormat="1" x14ac:dyDescent="0.2">
      <c r="B45" s="94"/>
      <c r="C45" s="94"/>
      <c r="D45" s="94"/>
      <c r="E45" s="94"/>
      <c r="F45" s="85"/>
      <c r="G45" s="85"/>
      <c r="H45" s="85"/>
      <c r="I45" s="85"/>
      <c r="J45" s="85"/>
      <c r="K45" s="85"/>
      <c r="L45" s="85"/>
      <c r="M45" s="85"/>
      <c r="N45" s="86"/>
      <c r="O45" s="86"/>
      <c r="P45" s="86"/>
      <c r="Q45" s="86"/>
      <c r="R45" s="87"/>
      <c r="S45" s="98"/>
      <c r="T45" s="141"/>
      <c r="U45" s="120"/>
      <c r="V45" s="135"/>
      <c r="W45" s="85"/>
      <c r="X45" s="118"/>
      <c r="Z45" s="82"/>
      <c r="AA45" s="82"/>
      <c r="AB45" s="145"/>
      <c r="AC45" s="143"/>
      <c r="AD45" s="152"/>
      <c r="AE45" s="152"/>
      <c r="AF45" s="152"/>
      <c r="AH45" s="84"/>
      <c r="AI45" s="84"/>
      <c r="AJ45" s="84"/>
      <c r="AK45" s="84"/>
      <c r="AL45" s="84"/>
      <c r="AM45" s="84"/>
      <c r="AN45" s="84"/>
      <c r="AO45" s="84"/>
      <c r="AP45" s="84"/>
      <c r="AQ45" s="84"/>
      <c r="AR45" s="84"/>
    </row>
    <row r="46" spans="1:44" s="146" customFormat="1" x14ac:dyDescent="0.2">
      <c r="B46" s="94"/>
      <c r="C46" s="94"/>
      <c r="D46" s="94"/>
      <c r="E46" s="94"/>
      <c r="F46" s="85"/>
      <c r="G46" s="85"/>
      <c r="H46" s="85"/>
      <c r="I46" s="85"/>
      <c r="J46" s="85"/>
      <c r="K46" s="85"/>
      <c r="L46" s="85"/>
      <c r="M46" s="85"/>
      <c r="N46" s="86"/>
      <c r="O46" s="86"/>
      <c r="P46" s="86"/>
      <c r="Q46" s="86"/>
      <c r="R46" s="87"/>
      <c r="S46" s="98"/>
      <c r="T46" s="141"/>
      <c r="U46" s="120"/>
      <c r="V46" s="135"/>
      <c r="W46" s="85"/>
      <c r="X46" s="118"/>
      <c r="Z46" s="82"/>
      <c r="AA46" s="82"/>
      <c r="AB46" s="145"/>
      <c r="AC46" s="143"/>
      <c r="AD46" s="152"/>
      <c r="AE46" s="152"/>
      <c r="AF46" s="152"/>
      <c r="AH46" s="84"/>
      <c r="AI46" s="84"/>
      <c r="AJ46" s="84"/>
      <c r="AK46" s="84"/>
      <c r="AL46" s="84"/>
      <c r="AM46" s="84"/>
      <c r="AN46" s="84"/>
      <c r="AO46" s="84"/>
      <c r="AP46" s="84"/>
      <c r="AQ46" s="84"/>
      <c r="AR46" s="84"/>
    </row>
    <row r="47" spans="1:44" s="146" customFormat="1" x14ac:dyDescent="0.2">
      <c r="B47" s="94"/>
      <c r="C47" s="94"/>
      <c r="D47" s="94"/>
      <c r="E47" s="94"/>
      <c r="F47" s="85"/>
      <c r="G47" s="85"/>
      <c r="H47" s="85"/>
      <c r="I47" s="85"/>
      <c r="J47" s="85"/>
      <c r="K47" s="85"/>
      <c r="L47" s="85"/>
      <c r="M47" s="85"/>
      <c r="N47" s="86"/>
      <c r="O47" s="86"/>
      <c r="P47" s="86"/>
      <c r="Q47" s="86"/>
      <c r="R47" s="87"/>
      <c r="S47" s="98"/>
      <c r="T47" s="141"/>
      <c r="U47" s="120"/>
      <c r="V47" s="135"/>
      <c r="W47" s="85"/>
      <c r="X47" s="118"/>
      <c r="Z47" s="82"/>
      <c r="AA47" s="82"/>
      <c r="AB47" s="145"/>
      <c r="AC47" s="143"/>
      <c r="AD47" s="152"/>
      <c r="AE47" s="152"/>
      <c r="AF47" s="152"/>
      <c r="AH47" s="84"/>
      <c r="AI47" s="84"/>
      <c r="AJ47" s="84"/>
      <c r="AK47" s="84"/>
      <c r="AL47" s="84"/>
      <c r="AM47" s="84"/>
      <c r="AN47" s="84"/>
      <c r="AO47" s="84"/>
      <c r="AP47" s="84"/>
      <c r="AQ47" s="84"/>
      <c r="AR47" s="84"/>
    </row>
    <row r="48" spans="1:44" s="146" customFormat="1" x14ac:dyDescent="0.2">
      <c r="B48" s="94"/>
      <c r="C48" s="94"/>
      <c r="D48" s="94"/>
      <c r="E48" s="94"/>
      <c r="F48" s="85"/>
      <c r="G48" s="85"/>
      <c r="H48" s="85"/>
      <c r="I48" s="85"/>
      <c r="J48" s="85"/>
      <c r="K48" s="85"/>
      <c r="L48" s="85"/>
      <c r="M48" s="85"/>
      <c r="N48" s="86"/>
      <c r="O48" s="86"/>
      <c r="P48" s="86"/>
      <c r="Q48" s="86"/>
      <c r="R48" s="87"/>
      <c r="S48" s="98"/>
      <c r="T48" s="141"/>
      <c r="U48" s="120"/>
      <c r="V48" s="135"/>
      <c r="W48" s="85"/>
      <c r="X48" s="118"/>
      <c r="Z48" s="82"/>
      <c r="AA48" s="82"/>
      <c r="AB48" s="145"/>
      <c r="AC48" s="143"/>
      <c r="AD48" s="152"/>
      <c r="AE48" s="152"/>
      <c r="AF48" s="152"/>
      <c r="AH48" s="84"/>
      <c r="AI48" s="84"/>
      <c r="AJ48" s="84"/>
      <c r="AK48" s="84"/>
      <c r="AL48" s="84"/>
      <c r="AM48" s="84"/>
      <c r="AN48" s="84"/>
      <c r="AO48" s="84"/>
      <c r="AP48" s="84"/>
      <c r="AQ48" s="84"/>
      <c r="AR48" s="84"/>
    </row>
    <row r="49" spans="2:44" s="146" customFormat="1" x14ac:dyDescent="0.2">
      <c r="B49" s="94"/>
      <c r="C49" s="94"/>
      <c r="D49" s="94"/>
      <c r="E49" s="94"/>
      <c r="F49" s="85"/>
      <c r="G49" s="85"/>
      <c r="H49" s="85"/>
      <c r="I49" s="85"/>
      <c r="J49" s="85"/>
      <c r="K49" s="85"/>
      <c r="L49" s="85"/>
      <c r="M49" s="85"/>
      <c r="N49" s="86"/>
      <c r="O49" s="86"/>
      <c r="P49" s="86"/>
      <c r="Q49" s="86"/>
      <c r="R49" s="87"/>
      <c r="S49" s="98"/>
      <c r="T49" s="141"/>
      <c r="U49" s="120"/>
      <c r="V49" s="135"/>
      <c r="W49" s="85"/>
      <c r="X49" s="118"/>
      <c r="Z49" s="82"/>
      <c r="AA49" s="82"/>
      <c r="AB49" s="145"/>
      <c r="AC49" s="143"/>
      <c r="AD49" s="152"/>
      <c r="AE49" s="152"/>
      <c r="AF49" s="152"/>
      <c r="AH49" s="84"/>
      <c r="AI49" s="84"/>
      <c r="AJ49" s="84"/>
      <c r="AK49" s="84"/>
      <c r="AL49" s="84"/>
      <c r="AM49" s="84"/>
      <c r="AN49" s="84"/>
      <c r="AO49" s="84"/>
      <c r="AP49" s="84"/>
      <c r="AQ49" s="84"/>
      <c r="AR49" s="84"/>
    </row>
    <row r="50" spans="2:44" s="146" customFormat="1" x14ac:dyDescent="0.2">
      <c r="B50" s="94"/>
      <c r="C50" s="94"/>
      <c r="D50" s="94"/>
      <c r="E50" s="94"/>
      <c r="F50" s="85"/>
      <c r="G50" s="85"/>
      <c r="H50" s="85"/>
      <c r="I50" s="85"/>
      <c r="J50" s="85"/>
      <c r="K50" s="85"/>
      <c r="L50" s="85"/>
      <c r="M50" s="85"/>
      <c r="N50" s="86"/>
      <c r="O50" s="86"/>
      <c r="P50" s="86"/>
      <c r="Q50" s="86"/>
      <c r="R50" s="87"/>
      <c r="S50" s="98"/>
      <c r="T50" s="141"/>
      <c r="U50" s="120"/>
      <c r="V50" s="135"/>
      <c r="W50" s="85"/>
      <c r="X50" s="118"/>
      <c r="Z50" s="82"/>
      <c r="AA50" s="82"/>
      <c r="AB50" s="145"/>
      <c r="AC50" s="143"/>
      <c r="AD50" s="152"/>
      <c r="AE50" s="152"/>
      <c r="AF50" s="152"/>
      <c r="AH50" s="84"/>
      <c r="AI50" s="84"/>
      <c r="AJ50" s="84"/>
      <c r="AK50" s="84"/>
      <c r="AL50" s="84"/>
      <c r="AM50" s="84"/>
      <c r="AN50" s="84"/>
      <c r="AO50" s="84"/>
      <c r="AP50" s="84"/>
      <c r="AQ50" s="84"/>
      <c r="AR50" s="84"/>
    </row>
    <row r="51" spans="2:44" s="146" customFormat="1" x14ac:dyDescent="0.2">
      <c r="B51" s="94"/>
      <c r="C51" s="94"/>
      <c r="D51" s="94"/>
      <c r="E51" s="94"/>
      <c r="F51" s="85"/>
      <c r="G51" s="85"/>
      <c r="H51" s="85"/>
      <c r="I51" s="85"/>
      <c r="J51" s="85"/>
      <c r="K51" s="85"/>
      <c r="L51" s="85"/>
      <c r="M51" s="85"/>
      <c r="N51" s="86"/>
      <c r="O51" s="86"/>
      <c r="P51" s="86"/>
      <c r="Q51" s="86"/>
      <c r="R51" s="87"/>
      <c r="S51" s="98"/>
      <c r="T51" s="141"/>
      <c r="U51" s="120"/>
      <c r="V51" s="135"/>
      <c r="W51" s="85"/>
      <c r="X51" s="118"/>
      <c r="Z51" s="82"/>
      <c r="AA51" s="82"/>
      <c r="AB51" s="145"/>
      <c r="AC51" s="143"/>
      <c r="AD51" s="152"/>
      <c r="AE51" s="152"/>
      <c r="AF51" s="152"/>
      <c r="AH51" s="84"/>
      <c r="AI51" s="84"/>
      <c r="AJ51" s="84"/>
      <c r="AK51" s="84"/>
      <c r="AL51" s="84"/>
      <c r="AM51" s="84"/>
      <c r="AN51" s="84"/>
      <c r="AO51" s="84"/>
      <c r="AP51" s="84"/>
      <c r="AQ51" s="84"/>
      <c r="AR51" s="84"/>
    </row>
    <row r="52" spans="2:44" s="146" customFormat="1" x14ac:dyDescent="0.2">
      <c r="B52" s="94"/>
      <c r="C52" s="94"/>
      <c r="D52" s="94"/>
      <c r="E52" s="94"/>
      <c r="F52" s="85"/>
      <c r="G52" s="85"/>
      <c r="H52" s="85"/>
      <c r="I52" s="85"/>
      <c r="J52" s="85"/>
      <c r="K52" s="85"/>
      <c r="L52" s="85"/>
      <c r="M52" s="85"/>
      <c r="N52" s="86"/>
      <c r="O52" s="86"/>
      <c r="P52" s="86"/>
      <c r="Q52" s="86"/>
      <c r="R52" s="87"/>
      <c r="S52" s="98"/>
      <c r="T52" s="141"/>
      <c r="U52" s="120"/>
      <c r="V52" s="135"/>
      <c r="W52" s="85"/>
      <c r="X52" s="118"/>
      <c r="Z52" s="82"/>
      <c r="AA52" s="82"/>
      <c r="AB52" s="145"/>
      <c r="AC52" s="143"/>
      <c r="AD52" s="152"/>
      <c r="AE52" s="152"/>
      <c r="AF52" s="152"/>
      <c r="AH52" s="84"/>
      <c r="AI52" s="84"/>
      <c r="AJ52" s="84"/>
      <c r="AK52" s="84"/>
      <c r="AL52" s="84"/>
      <c r="AM52" s="84"/>
      <c r="AN52" s="84"/>
      <c r="AO52" s="84"/>
      <c r="AP52" s="84"/>
      <c r="AQ52" s="84"/>
      <c r="AR52" s="84"/>
    </row>
    <row r="53" spans="2:44" s="146" customFormat="1" x14ac:dyDescent="0.2">
      <c r="B53" s="94"/>
      <c r="C53" s="94"/>
      <c r="D53" s="94"/>
      <c r="E53" s="94"/>
      <c r="F53" s="85"/>
      <c r="G53" s="85"/>
      <c r="H53" s="85"/>
      <c r="I53" s="85"/>
      <c r="J53" s="85"/>
      <c r="K53" s="85"/>
      <c r="L53" s="85"/>
      <c r="M53" s="85"/>
      <c r="N53" s="86"/>
      <c r="O53" s="86"/>
      <c r="P53" s="86"/>
      <c r="Q53" s="86"/>
      <c r="R53" s="87"/>
      <c r="S53" s="98"/>
      <c r="T53" s="141"/>
      <c r="U53" s="120"/>
      <c r="V53" s="135"/>
      <c r="W53" s="85"/>
      <c r="X53" s="118"/>
      <c r="Z53" s="82"/>
      <c r="AA53" s="82"/>
      <c r="AB53" s="145"/>
      <c r="AC53" s="143"/>
      <c r="AD53" s="152"/>
      <c r="AE53" s="152"/>
      <c r="AF53" s="152"/>
      <c r="AH53" s="84"/>
      <c r="AI53" s="84"/>
      <c r="AJ53" s="84"/>
      <c r="AK53" s="84"/>
      <c r="AL53" s="84"/>
      <c r="AM53" s="84"/>
      <c r="AN53" s="84"/>
      <c r="AO53" s="84"/>
      <c r="AP53" s="84"/>
      <c r="AQ53" s="84"/>
      <c r="AR53" s="84"/>
    </row>
    <row r="54" spans="2:44" s="146" customFormat="1" x14ac:dyDescent="0.2">
      <c r="B54" s="94"/>
      <c r="C54" s="94"/>
      <c r="D54" s="94"/>
      <c r="E54" s="94"/>
      <c r="F54" s="85"/>
      <c r="G54" s="85"/>
      <c r="H54" s="85"/>
      <c r="I54" s="85"/>
      <c r="J54" s="85"/>
      <c r="K54" s="85"/>
      <c r="L54" s="85"/>
      <c r="M54" s="85"/>
      <c r="N54" s="86"/>
      <c r="O54" s="86"/>
      <c r="P54" s="86"/>
      <c r="Q54" s="86"/>
      <c r="R54" s="87"/>
      <c r="S54" s="98"/>
      <c r="T54" s="141"/>
      <c r="U54" s="120"/>
      <c r="V54" s="135"/>
      <c r="W54" s="85"/>
      <c r="X54" s="118"/>
      <c r="Z54" s="82"/>
      <c r="AA54" s="82"/>
      <c r="AB54" s="145"/>
      <c r="AC54" s="143"/>
      <c r="AD54" s="152"/>
      <c r="AE54" s="152"/>
      <c r="AF54" s="152"/>
      <c r="AH54" s="84"/>
      <c r="AI54" s="84"/>
      <c r="AJ54" s="84"/>
      <c r="AK54" s="84"/>
      <c r="AL54" s="84"/>
      <c r="AM54" s="84"/>
      <c r="AN54" s="84"/>
      <c r="AO54" s="84"/>
      <c r="AP54" s="84"/>
      <c r="AQ54" s="84"/>
      <c r="AR54" s="84"/>
    </row>
    <row r="55" spans="2:44" s="146" customFormat="1" x14ac:dyDescent="0.2">
      <c r="B55" s="94"/>
      <c r="C55" s="94"/>
      <c r="D55" s="94"/>
      <c r="E55" s="94"/>
      <c r="F55" s="85"/>
      <c r="G55" s="85"/>
      <c r="H55" s="85"/>
      <c r="I55" s="85"/>
      <c r="J55" s="85"/>
      <c r="K55" s="85"/>
      <c r="L55" s="85"/>
      <c r="M55" s="85"/>
      <c r="N55" s="86"/>
      <c r="O55" s="86"/>
      <c r="P55" s="86"/>
      <c r="Q55" s="86"/>
      <c r="R55" s="87"/>
      <c r="S55" s="98"/>
      <c r="T55" s="141"/>
      <c r="U55" s="120"/>
      <c r="V55" s="135"/>
      <c r="W55" s="85"/>
      <c r="X55" s="118"/>
      <c r="Z55" s="82"/>
      <c r="AA55" s="82"/>
      <c r="AB55" s="145"/>
      <c r="AC55" s="143"/>
      <c r="AD55" s="152"/>
      <c r="AE55" s="152"/>
      <c r="AF55" s="152"/>
      <c r="AH55" s="84"/>
      <c r="AI55" s="84"/>
      <c r="AJ55" s="84"/>
      <c r="AK55" s="84"/>
      <c r="AL55" s="84"/>
      <c r="AM55" s="84"/>
      <c r="AN55" s="84"/>
      <c r="AO55" s="84"/>
      <c r="AP55" s="84"/>
      <c r="AQ55" s="84"/>
      <c r="AR55" s="84"/>
    </row>
    <row r="56" spans="2:44" s="146" customFormat="1" x14ac:dyDescent="0.2">
      <c r="B56" s="94"/>
      <c r="C56" s="94"/>
      <c r="D56" s="94"/>
      <c r="E56" s="94"/>
      <c r="F56" s="85"/>
      <c r="G56" s="85"/>
      <c r="H56" s="85"/>
      <c r="I56" s="85"/>
      <c r="J56" s="85"/>
      <c r="K56" s="85"/>
      <c r="L56" s="85"/>
      <c r="M56" s="85"/>
      <c r="N56" s="86"/>
      <c r="O56" s="86"/>
      <c r="P56" s="86"/>
      <c r="Q56" s="86"/>
      <c r="R56" s="87"/>
      <c r="S56" s="98"/>
      <c r="T56" s="141"/>
      <c r="U56" s="120"/>
      <c r="V56" s="135"/>
      <c r="W56" s="85"/>
      <c r="X56" s="118"/>
      <c r="Z56" s="82"/>
      <c r="AA56" s="82"/>
      <c r="AB56" s="145"/>
      <c r="AC56" s="143"/>
      <c r="AD56" s="152"/>
      <c r="AE56" s="152"/>
      <c r="AF56" s="152"/>
      <c r="AH56" s="84"/>
      <c r="AI56" s="84"/>
      <c r="AJ56" s="84"/>
      <c r="AK56" s="84"/>
      <c r="AL56" s="84"/>
      <c r="AM56" s="84"/>
      <c r="AN56" s="84"/>
      <c r="AO56" s="84"/>
      <c r="AP56" s="84"/>
      <c r="AQ56" s="84"/>
      <c r="AR56" s="84"/>
    </row>
    <row r="57" spans="2:44" s="146" customFormat="1" x14ac:dyDescent="0.2">
      <c r="B57" s="94"/>
      <c r="C57" s="94"/>
      <c r="D57" s="94"/>
      <c r="E57" s="94"/>
      <c r="F57" s="85"/>
      <c r="G57" s="85"/>
      <c r="H57" s="85"/>
      <c r="I57" s="85"/>
      <c r="J57" s="85"/>
      <c r="K57" s="85"/>
      <c r="L57" s="85"/>
      <c r="M57" s="85"/>
      <c r="N57" s="86"/>
      <c r="O57" s="86"/>
      <c r="P57" s="86"/>
      <c r="Q57" s="86"/>
      <c r="R57" s="87"/>
      <c r="S57" s="98"/>
      <c r="T57" s="141"/>
      <c r="U57" s="120"/>
      <c r="V57" s="135"/>
      <c r="W57" s="85"/>
      <c r="X57" s="118"/>
      <c r="Z57" s="82"/>
      <c r="AA57" s="82"/>
      <c r="AB57" s="145"/>
      <c r="AC57" s="143"/>
      <c r="AD57" s="152"/>
      <c r="AE57" s="152"/>
      <c r="AF57" s="152"/>
      <c r="AH57" s="84"/>
      <c r="AI57" s="84"/>
      <c r="AJ57" s="84"/>
      <c r="AK57" s="84"/>
      <c r="AL57" s="84"/>
      <c r="AM57" s="84"/>
      <c r="AN57" s="84"/>
      <c r="AO57" s="84"/>
      <c r="AP57" s="84"/>
      <c r="AQ57" s="84"/>
      <c r="AR57" s="84"/>
    </row>
    <row r="58" spans="2:44" s="146" customFormat="1" x14ac:dyDescent="0.2">
      <c r="B58" s="94"/>
      <c r="C58" s="94"/>
      <c r="D58" s="94"/>
      <c r="E58" s="94"/>
      <c r="F58" s="85"/>
      <c r="G58" s="85"/>
      <c r="H58" s="85"/>
      <c r="I58" s="85"/>
      <c r="J58" s="85"/>
      <c r="K58" s="85"/>
      <c r="L58" s="85"/>
      <c r="M58" s="85"/>
      <c r="N58" s="86"/>
      <c r="O58" s="86"/>
      <c r="P58" s="86"/>
      <c r="Q58" s="86"/>
      <c r="R58" s="87"/>
      <c r="S58" s="98"/>
      <c r="T58" s="141"/>
      <c r="U58" s="120"/>
      <c r="V58" s="135"/>
      <c r="W58" s="85"/>
      <c r="X58" s="118"/>
      <c r="Z58" s="82"/>
      <c r="AA58" s="82"/>
      <c r="AB58" s="145"/>
      <c r="AC58" s="143"/>
      <c r="AD58" s="152"/>
      <c r="AE58" s="152"/>
      <c r="AF58" s="152"/>
      <c r="AH58" s="84"/>
      <c r="AI58" s="84"/>
      <c r="AJ58" s="84"/>
      <c r="AK58" s="84"/>
      <c r="AL58" s="84"/>
      <c r="AM58" s="84"/>
      <c r="AN58" s="84"/>
      <c r="AO58" s="84"/>
      <c r="AP58" s="84"/>
      <c r="AQ58" s="84"/>
      <c r="AR58" s="84"/>
    </row>
    <row r="59" spans="2:44" s="146" customFormat="1" x14ac:dyDescent="0.2">
      <c r="B59" s="94"/>
      <c r="C59" s="94"/>
      <c r="D59" s="94"/>
      <c r="E59" s="94"/>
      <c r="F59" s="85"/>
      <c r="G59" s="85"/>
      <c r="H59" s="85"/>
      <c r="I59" s="85"/>
      <c r="J59" s="85"/>
      <c r="K59" s="85"/>
      <c r="L59" s="85"/>
      <c r="M59" s="85"/>
      <c r="N59" s="86"/>
      <c r="O59" s="86"/>
      <c r="P59" s="86"/>
      <c r="Q59" s="86"/>
      <c r="R59" s="87"/>
      <c r="S59" s="98"/>
      <c r="T59" s="141"/>
      <c r="U59" s="120"/>
      <c r="V59" s="135"/>
      <c r="W59" s="85"/>
      <c r="X59" s="118"/>
      <c r="Z59" s="82"/>
      <c r="AA59" s="82"/>
      <c r="AB59" s="145"/>
      <c r="AC59" s="143"/>
      <c r="AD59" s="152"/>
      <c r="AE59" s="152"/>
      <c r="AF59" s="152"/>
      <c r="AH59" s="84"/>
      <c r="AI59" s="84"/>
      <c r="AJ59" s="84"/>
      <c r="AK59" s="84"/>
      <c r="AL59" s="84"/>
      <c r="AM59" s="84"/>
      <c r="AN59" s="84"/>
      <c r="AO59" s="84"/>
      <c r="AP59" s="84"/>
      <c r="AQ59" s="84"/>
      <c r="AR59" s="84"/>
    </row>
    <row r="60" spans="2:44" s="146" customFormat="1" x14ac:dyDescent="0.2">
      <c r="B60" s="94"/>
      <c r="C60" s="94"/>
      <c r="D60" s="94"/>
      <c r="E60" s="94"/>
      <c r="F60" s="85"/>
      <c r="G60" s="85"/>
      <c r="H60" s="85"/>
      <c r="I60" s="85"/>
      <c r="J60" s="85"/>
      <c r="K60" s="85"/>
      <c r="L60" s="85"/>
      <c r="M60" s="85"/>
      <c r="N60" s="86"/>
      <c r="O60" s="86"/>
      <c r="P60" s="86"/>
      <c r="Q60" s="86"/>
      <c r="R60" s="87"/>
      <c r="S60" s="98"/>
      <c r="T60" s="141"/>
      <c r="U60" s="120"/>
      <c r="V60" s="135"/>
      <c r="W60" s="85"/>
      <c r="X60" s="118"/>
      <c r="Z60" s="82"/>
      <c r="AA60" s="82"/>
      <c r="AB60" s="145"/>
      <c r="AC60" s="143"/>
      <c r="AD60" s="152"/>
      <c r="AE60" s="152"/>
      <c r="AF60" s="152"/>
      <c r="AH60" s="84"/>
      <c r="AI60" s="84"/>
      <c r="AJ60" s="84"/>
      <c r="AK60" s="84"/>
      <c r="AL60" s="84"/>
      <c r="AM60" s="84"/>
      <c r="AN60" s="84"/>
      <c r="AO60" s="84"/>
      <c r="AP60" s="84"/>
      <c r="AQ60" s="84"/>
      <c r="AR60" s="84"/>
    </row>
    <row r="61" spans="2:44" s="146" customFormat="1" x14ac:dyDescent="0.2">
      <c r="B61" s="94"/>
      <c r="C61" s="94"/>
      <c r="D61" s="94"/>
      <c r="E61" s="94"/>
      <c r="F61" s="85"/>
      <c r="G61" s="85"/>
      <c r="H61" s="85"/>
      <c r="I61" s="85"/>
      <c r="J61" s="85"/>
      <c r="K61" s="85"/>
      <c r="L61" s="85"/>
      <c r="M61" s="85"/>
      <c r="N61" s="86"/>
      <c r="O61" s="86"/>
      <c r="P61" s="86"/>
      <c r="Q61" s="86"/>
      <c r="R61" s="87"/>
      <c r="S61" s="98"/>
      <c r="T61" s="141"/>
      <c r="U61" s="120"/>
      <c r="V61" s="135"/>
      <c r="W61" s="85"/>
      <c r="X61" s="118"/>
      <c r="Z61" s="82"/>
      <c r="AA61" s="82"/>
      <c r="AB61" s="145"/>
      <c r="AC61" s="143"/>
      <c r="AD61" s="152"/>
      <c r="AE61" s="152"/>
      <c r="AF61" s="152"/>
      <c r="AH61" s="84"/>
      <c r="AI61" s="84"/>
      <c r="AJ61" s="84"/>
      <c r="AK61" s="84"/>
      <c r="AL61" s="84"/>
      <c r="AM61" s="84"/>
      <c r="AN61" s="84"/>
      <c r="AO61" s="84"/>
      <c r="AP61" s="84"/>
      <c r="AQ61" s="84"/>
      <c r="AR61" s="84"/>
    </row>
    <row r="62" spans="2:44" s="146" customFormat="1" x14ac:dyDescent="0.2">
      <c r="B62" s="94"/>
      <c r="C62" s="94"/>
      <c r="D62" s="94"/>
      <c r="E62" s="94"/>
      <c r="F62" s="85"/>
      <c r="G62" s="85"/>
      <c r="H62" s="85"/>
      <c r="I62" s="85"/>
      <c r="J62" s="85"/>
      <c r="K62" s="85"/>
      <c r="L62" s="85"/>
      <c r="M62" s="85"/>
      <c r="N62" s="86"/>
      <c r="O62" s="86"/>
      <c r="P62" s="86"/>
      <c r="Q62" s="86"/>
      <c r="R62" s="87"/>
      <c r="S62" s="98"/>
      <c r="T62" s="141"/>
      <c r="U62" s="120"/>
      <c r="V62" s="135"/>
      <c r="W62" s="85"/>
      <c r="X62" s="118"/>
      <c r="Z62" s="82"/>
      <c r="AA62" s="82"/>
      <c r="AB62" s="145"/>
      <c r="AC62" s="143"/>
      <c r="AD62" s="152"/>
      <c r="AE62" s="152"/>
      <c r="AF62" s="152"/>
      <c r="AH62" s="84"/>
      <c r="AI62" s="84"/>
      <c r="AJ62" s="84"/>
      <c r="AK62" s="84"/>
      <c r="AL62" s="84"/>
      <c r="AM62" s="84"/>
      <c r="AN62" s="84"/>
      <c r="AO62" s="84"/>
      <c r="AP62" s="84"/>
      <c r="AQ62" s="84"/>
      <c r="AR62" s="84"/>
    </row>
    <row r="63" spans="2:44" s="146" customFormat="1" x14ac:dyDescent="0.2">
      <c r="B63" s="94"/>
      <c r="C63" s="94"/>
      <c r="D63" s="94"/>
      <c r="E63" s="94"/>
      <c r="F63" s="85"/>
      <c r="G63" s="85"/>
      <c r="H63" s="85"/>
      <c r="I63" s="85"/>
      <c r="J63" s="85"/>
      <c r="K63" s="85"/>
      <c r="L63" s="85"/>
      <c r="M63" s="85"/>
      <c r="N63" s="86"/>
      <c r="O63" s="86"/>
      <c r="P63" s="86"/>
      <c r="Q63" s="86"/>
      <c r="R63" s="87"/>
      <c r="S63" s="98"/>
      <c r="T63" s="141"/>
      <c r="U63" s="120"/>
      <c r="V63" s="135"/>
      <c r="W63" s="85"/>
      <c r="X63" s="118"/>
      <c r="Z63" s="82"/>
      <c r="AA63" s="82"/>
      <c r="AB63" s="145"/>
      <c r="AC63" s="143"/>
      <c r="AD63" s="152"/>
      <c r="AE63" s="152"/>
      <c r="AF63" s="152"/>
      <c r="AH63" s="84"/>
      <c r="AI63" s="84"/>
      <c r="AJ63" s="84"/>
      <c r="AK63" s="84"/>
      <c r="AL63" s="84"/>
      <c r="AM63" s="84"/>
      <c r="AN63" s="84"/>
      <c r="AO63" s="84"/>
      <c r="AP63" s="84"/>
      <c r="AQ63" s="84"/>
      <c r="AR63" s="84"/>
    </row>
    <row r="64" spans="2:44" s="146" customFormat="1" x14ac:dyDescent="0.2">
      <c r="B64" s="94"/>
      <c r="C64" s="94"/>
      <c r="D64" s="94"/>
      <c r="E64" s="94"/>
      <c r="F64" s="85"/>
      <c r="G64" s="85"/>
      <c r="H64" s="85"/>
      <c r="I64" s="85"/>
      <c r="J64" s="85"/>
      <c r="K64" s="85"/>
      <c r="L64" s="85"/>
      <c r="M64" s="85"/>
      <c r="N64" s="86"/>
      <c r="O64" s="86"/>
      <c r="P64" s="86"/>
      <c r="Q64" s="86"/>
      <c r="R64" s="87"/>
      <c r="S64" s="98"/>
      <c r="T64" s="141"/>
      <c r="U64" s="120"/>
      <c r="V64" s="135"/>
      <c r="W64" s="85"/>
      <c r="X64" s="118"/>
      <c r="Z64" s="82"/>
      <c r="AA64" s="82"/>
      <c r="AB64" s="145"/>
      <c r="AC64" s="143"/>
      <c r="AD64" s="152"/>
      <c r="AE64" s="152"/>
      <c r="AF64" s="152"/>
      <c r="AH64" s="84"/>
      <c r="AI64" s="84"/>
      <c r="AJ64" s="84"/>
      <c r="AK64" s="84"/>
      <c r="AL64" s="84"/>
      <c r="AM64" s="84"/>
      <c r="AN64" s="84"/>
      <c r="AO64" s="84"/>
      <c r="AP64" s="84"/>
      <c r="AQ64" s="84"/>
      <c r="AR64" s="84"/>
    </row>
    <row r="65" spans="2:44" s="146" customFormat="1" x14ac:dyDescent="0.2">
      <c r="B65" s="94"/>
      <c r="C65" s="94"/>
      <c r="D65" s="94"/>
      <c r="E65" s="94"/>
      <c r="F65" s="85"/>
      <c r="G65" s="85"/>
      <c r="H65" s="85"/>
      <c r="I65" s="85"/>
      <c r="J65" s="85"/>
      <c r="K65" s="85"/>
      <c r="L65" s="85"/>
      <c r="M65" s="85"/>
      <c r="N65" s="86"/>
      <c r="O65" s="86"/>
      <c r="P65" s="86"/>
      <c r="Q65" s="86"/>
      <c r="R65" s="87"/>
      <c r="S65" s="98"/>
      <c r="T65" s="141"/>
      <c r="U65" s="120"/>
      <c r="V65" s="135"/>
      <c r="W65" s="85"/>
      <c r="X65" s="118"/>
      <c r="Z65" s="82"/>
      <c r="AA65" s="82"/>
      <c r="AB65" s="145"/>
      <c r="AC65" s="143"/>
      <c r="AD65" s="152"/>
      <c r="AE65" s="152"/>
      <c r="AF65" s="152"/>
      <c r="AH65" s="84"/>
      <c r="AI65" s="84"/>
      <c r="AJ65" s="84"/>
      <c r="AK65" s="84"/>
      <c r="AL65" s="84"/>
      <c r="AM65" s="84"/>
      <c r="AN65" s="84"/>
      <c r="AO65" s="84"/>
      <c r="AP65" s="84"/>
      <c r="AQ65" s="84"/>
      <c r="AR65" s="84"/>
    </row>
    <row r="66" spans="2:44" s="146" customFormat="1" x14ac:dyDescent="0.2">
      <c r="B66" s="94"/>
      <c r="C66" s="94"/>
      <c r="D66" s="94"/>
      <c r="E66" s="94"/>
      <c r="F66" s="85"/>
      <c r="G66" s="85"/>
      <c r="H66" s="85"/>
      <c r="I66" s="85"/>
      <c r="J66" s="85"/>
      <c r="K66" s="85"/>
      <c r="L66" s="85"/>
      <c r="M66" s="85"/>
      <c r="N66" s="86"/>
      <c r="O66" s="86"/>
      <c r="P66" s="86"/>
      <c r="Q66" s="86"/>
      <c r="R66" s="87"/>
      <c r="S66" s="98"/>
      <c r="T66" s="141"/>
      <c r="U66" s="120"/>
      <c r="V66" s="135"/>
      <c r="W66" s="85"/>
      <c r="X66" s="118"/>
      <c r="Z66" s="82"/>
      <c r="AA66" s="82"/>
      <c r="AB66" s="145"/>
      <c r="AC66" s="143"/>
      <c r="AD66" s="152"/>
      <c r="AE66" s="152"/>
      <c r="AF66" s="152"/>
      <c r="AH66" s="84"/>
      <c r="AI66" s="84"/>
      <c r="AJ66" s="84"/>
      <c r="AK66" s="84"/>
      <c r="AL66" s="84"/>
      <c r="AM66" s="84"/>
      <c r="AN66" s="84"/>
      <c r="AO66" s="84"/>
      <c r="AP66" s="84"/>
      <c r="AQ66" s="84"/>
      <c r="AR66" s="84"/>
    </row>
    <row r="67" spans="2:44" s="146" customFormat="1" x14ac:dyDescent="0.2">
      <c r="B67" s="94"/>
      <c r="C67" s="94"/>
      <c r="D67" s="94"/>
      <c r="E67" s="94"/>
      <c r="F67" s="85"/>
      <c r="G67" s="85"/>
      <c r="H67" s="85"/>
      <c r="I67" s="85"/>
      <c r="J67" s="85"/>
      <c r="K67" s="85"/>
      <c r="L67" s="85"/>
      <c r="M67" s="85"/>
      <c r="N67" s="86"/>
      <c r="O67" s="86"/>
      <c r="P67" s="86"/>
      <c r="Q67" s="86"/>
      <c r="R67" s="87"/>
      <c r="S67" s="98"/>
      <c r="T67" s="141"/>
      <c r="U67" s="120"/>
      <c r="V67" s="135"/>
      <c r="W67" s="85"/>
      <c r="X67" s="118"/>
      <c r="Z67" s="82"/>
      <c r="AA67" s="82"/>
      <c r="AB67" s="145"/>
      <c r="AC67" s="143"/>
      <c r="AD67" s="152"/>
      <c r="AE67" s="152"/>
      <c r="AF67" s="152"/>
      <c r="AH67" s="84"/>
      <c r="AI67" s="84"/>
      <c r="AJ67" s="84"/>
      <c r="AK67" s="84"/>
      <c r="AL67" s="84"/>
      <c r="AM67" s="84"/>
      <c r="AN67" s="84"/>
      <c r="AO67" s="84"/>
      <c r="AP67" s="84"/>
      <c r="AQ67" s="84"/>
      <c r="AR67" s="84"/>
    </row>
    <row r="68" spans="2:44" s="146" customFormat="1" x14ac:dyDescent="0.2">
      <c r="B68" s="94"/>
      <c r="C68" s="94"/>
      <c r="D68" s="94"/>
      <c r="E68" s="94"/>
      <c r="F68" s="85"/>
      <c r="G68" s="85"/>
      <c r="H68" s="85"/>
      <c r="I68" s="85"/>
      <c r="J68" s="85"/>
      <c r="K68" s="85"/>
      <c r="L68" s="85"/>
      <c r="M68" s="85"/>
      <c r="N68" s="86"/>
      <c r="O68" s="86"/>
      <c r="P68" s="86"/>
      <c r="Q68" s="86"/>
      <c r="R68" s="87"/>
      <c r="S68" s="98"/>
      <c r="T68" s="141"/>
      <c r="U68" s="120"/>
      <c r="V68" s="135"/>
      <c r="W68" s="85"/>
      <c r="X68" s="118"/>
      <c r="Z68" s="82"/>
      <c r="AA68" s="82"/>
      <c r="AB68" s="145"/>
      <c r="AC68" s="143"/>
      <c r="AD68" s="152"/>
      <c r="AE68" s="152"/>
      <c r="AF68" s="152"/>
      <c r="AH68" s="84"/>
      <c r="AI68" s="84"/>
      <c r="AJ68" s="84"/>
      <c r="AK68" s="84"/>
      <c r="AL68" s="84"/>
      <c r="AM68" s="84"/>
      <c r="AN68" s="84"/>
      <c r="AO68" s="84"/>
      <c r="AP68" s="84"/>
      <c r="AQ68" s="84"/>
      <c r="AR68" s="84"/>
    </row>
    <row r="69" spans="2:44" s="146" customFormat="1" x14ac:dyDescent="0.2">
      <c r="B69" s="94"/>
      <c r="C69" s="94"/>
      <c r="D69" s="94"/>
      <c r="E69" s="94"/>
      <c r="F69" s="85"/>
      <c r="G69" s="85"/>
      <c r="H69" s="85"/>
      <c r="I69" s="85"/>
      <c r="J69" s="85"/>
      <c r="K69" s="85"/>
      <c r="L69" s="85"/>
      <c r="M69" s="85"/>
      <c r="N69" s="86"/>
      <c r="O69" s="86"/>
      <c r="P69" s="86"/>
      <c r="Q69" s="86"/>
      <c r="R69" s="87"/>
      <c r="S69" s="98"/>
      <c r="T69" s="141"/>
      <c r="U69" s="120"/>
      <c r="V69" s="135"/>
      <c r="W69" s="85"/>
      <c r="X69" s="118"/>
      <c r="Z69" s="82"/>
      <c r="AA69" s="82"/>
      <c r="AB69" s="145"/>
      <c r="AC69" s="143"/>
      <c r="AD69" s="152"/>
      <c r="AE69" s="152"/>
      <c r="AF69" s="152"/>
      <c r="AH69" s="84"/>
      <c r="AI69" s="84"/>
      <c r="AJ69" s="84"/>
      <c r="AK69" s="84"/>
      <c r="AL69" s="84"/>
      <c r="AM69" s="84"/>
      <c r="AN69" s="84"/>
      <c r="AO69" s="84"/>
      <c r="AP69" s="84"/>
      <c r="AQ69" s="84"/>
      <c r="AR69" s="84"/>
    </row>
    <row r="70" spans="2:44" s="146" customFormat="1" x14ac:dyDescent="0.2">
      <c r="B70" s="94"/>
      <c r="C70" s="94"/>
      <c r="D70" s="94"/>
      <c r="E70" s="94"/>
      <c r="F70" s="85"/>
      <c r="G70" s="85"/>
      <c r="H70" s="85"/>
      <c r="I70" s="85"/>
      <c r="J70" s="85"/>
      <c r="K70" s="85"/>
      <c r="L70" s="85"/>
      <c r="M70" s="85"/>
      <c r="N70" s="86"/>
      <c r="O70" s="86"/>
      <c r="P70" s="86"/>
      <c r="Q70" s="86"/>
      <c r="R70" s="87"/>
      <c r="S70" s="98"/>
      <c r="T70" s="141"/>
      <c r="U70" s="120"/>
      <c r="V70" s="135"/>
      <c r="W70" s="85"/>
      <c r="X70" s="118"/>
      <c r="Z70" s="82"/>
      <c r="AA70" s="82"/>
      <c r="AB70" s="145"/>
      <c r="AC70" s="143"/>
      <c r="AD70" s="152"/>
      <c r="AE70" s="152"/>
      <c r="AF70" s="152"/>
      <c r="AH70" s="84"/>
      <c r="AI70" s="84"/>
      <c r="AJ70" s="84"/>
      <c r="AK70" s="84"/>
      <c r="AL70" s="84"/>
      <c r="AM70" s="84"/>
      <c r="AN70" s="84"/>
      <c r="AO70" s="84"/>
      <c r="AP70" s="84"/>
      <c r="AQ70" s="84"/>
      <c r="AR70" s="84"/>
    </row>
    <row r="71" spans="2:44" s="146" customFormat="1" x14ac:dyDescent="0.2">
      <c r="B71" s="94"/>
      <c r="C71" s="94"/>
      <c r="D71" s="94"/>
      <c r="E71" s="94"/>
      <c r="F71" s="85"/>
      <c r="G71" s="85"/>
      <c r="H71" s="85"/>
      <c r="I71" s="85"/>
      <c r="J71" s="85"/>
      <c r="K71" s="85"/>
      <c r="L71" s="85"/>
      <c r="M71" s="85"/>
      <c r="N71" s="86"/>
      <c r="O71" s="86"/>
      <c r="P71" s="86"/>
      <c r="Q71" s="86"/>
      <c r="R71" s="87"/>
      <c r="S71" s="98"/>
      <c r="T71" s="141"/>
      <c r="U71" s="120"/>
      <c r="V71" s="135"/>
      <c r="W71" s="85"/>
      <c r="X71" s="118"/>
      <c r="Z71" s="82"/>
      <c r="AA71" s="82"/>
      <c r="AB71" s="145"/>
      <c r="AC71" s="143"/>
      <c r="AD71" s="152"/>
      <c r="AE71" s="152"/>
      <c r="AF71" s="152"/>
      <c r="AH71" s="84"/>
      <c r="AI71" s="84"/>
      <c r="AJ71" s="84"/>
      <c r="AK71" s="84"/>
      <c r="AL71" s="84"/>
      <c r="AM71" s="84"/>
      <c r="AN71" s="84"/>
      <c r="AO71" s="84"/>
      <c r="AP71" s="84"/>
      <c r="AQ71" s="84"/>
      <c r="AR71" s="84"/>
    </row>
    <row r="72" spans="2:44" s="146" customFormat="1" x14ac:dyDescent="0.2">
      <c r="B72" s="94"/>
      <c r="C72" s="94"/>
      <c r="D72" s="94"/>
      <c r="E72" s="94"/>
      <c r="F72" s="85"/>
      <c r="G72" s="85"/>
      <c r="H72" s="85"/>
      <c r="I72" s="85"/>
      <c r="J72" s="85"/>
      <c r="K72" s="85"/>
      <c r="L72" s="85"/>
      <c r="M72" s="85"/>
      <c r="N72" s="86"/>
      <c r="O72" s="86"/>
      <c r="P72" s="86"/>
      <c r="Q72" s="86"/>
      <c r="R72" s="87"/>
      <c r="S72" s="98"/>
      <c r="T72" s="141"/>
      <c r="U72" s="120"/>
      <c r="V72" s="135"/>
      <c r="W72" s="85"/>
      <c r="X72" s="118"/>
      <c r="Z72" s="82"/>
      <c r="AA72" s="82"/>
      <c r="AB72" s="145"/>
      <c r="AC72" s="143"/>
      <c r="AD72" s="152"/>
      <c r="AE72" s="152"/>
      <c r="AF72" s="152"/>
      <c r="AH72" s="84"/>
      <c r="AI72" s="84"/>
      <c r="AJ72" s="84"/>
      <c r="AK72" s="84"/>
      <c r="AL72" s="84"/>
      <c r="AM72" s="84"/>
      <c r="AN72" s="84"/>
      <c r="AO72" s="84"/>
      <c r="AP72" s="84"/>
      <c r="AQ72" s="84"/>
      <c r="AR72" s="84"/>
    </row>
    <row r="73" spans="2:44" s="146" customFormat="1" x14ac:dyDescent="0.2">
      <c r="B73" s="94"/>
      <c r="C73" s="94"/>
      <c r="D73" s="94"/>
      <c r="E73" s="94"/>
      <c r="F73" s="85"/>
      <c r="G73" s="85"/>
      <c r="H73" s="85"/>
      <c r="I73" s="85"/>
      <c r="J73" s="85"/>
      <c r="K73" s="85"/>
      <c r="L73" s="85"/>
      <c r="M73" s="85"/>
      <c r="N73" s="86"/>
      <c r="O73" s="86"/>
      <c r="P73" s="86"/>
      <c r="Q73" s="86"/>
      <c r="R73" s="87"/>
      <c r="S73" s="98"/>
      <c r="T73" s="141"/>
      <c r="U73" s="120"/>
      <c r="V73" s="135"/>
      <c r="W73" s="85"/>
      <c r="X73" s="118"/>
      <c r="Z73" s="82"/>
      <c r="AA73" s="82"/>
      <c r="AB73" s="145"/>
      <c r="AC73" s="143"/>
      <c r="AD73" s="152"/>
      <c r="AE73" s="152"/>
      <c r="AF73" s="152"/>
      <c r="AH73" s="84"/>
      <c r="AI73" s="84"/>
      <c r="AJ73" s="84"/>
      <c r="AK73" s="84"/>
      <c r="AL73" s="84"/>
      <c r="AM73" s="84"/>
      <c r="AN73" s="84"/>
      <c r="AO73" s="84"/>
      <c r="AP73" s="84"/>
      <c r="AQ73" s="84"/>
      <c r="AR73" s="84"/>
    </row>
    <row r="74" spans="2:44" s="146" customFormat="1" x14ac:dyDescent="0.2">
      <c r="B74" s="94"/>
      <c r="C74" s="94"/>
      <c r="D74" s="94"/>
      <c r="E74" s="94"/>
      <c r="F74" s="85"/>
      <c r="G74" s="85"/>
      <c r="H74" s="85"/>
      <c r="I74" s="85"/>
      <c r="J74" s="85"/>
      <c r="K74" s="85"/>
      <c r="L74" s="85"/>
      <c r="M74" s="85"/>
      <c r="N74" s="86"/>
      <c r="O74" s="86"/>
      <c r="P74" s="86"/>
      <c r="Q74" s="86"/>
      <c r="R74" s="87"/>
      <c r="S74" s="98"/>
      <c r="T74" s="141"/>
      <c r="U74" s="120"/>
      <c r="V74" s="135"/>
      <c r="W74" s="85"/>
      <c r="X74" s="118"/>
      <c r="Z74" s="82"/>
      <c r="AA74" s="82"/>
      <c r="AB74" s="145"/>
      <c r="AC74" s="143"/>
      <c r="AD74" s="152"/>
      <c r="AE74" s="152"/>
      <c r="AF74" s="152"/>
      <c r="AH74" s="84"/>
      <c r="AI74" s="84"/>
      <c r="AJ74" s="84"/>
      <c r="AK74" s="84"/>
      <c r="AL74" s="84"/>
      <c r="AM74" s="84"/>
      <c r="AN74" s="84"/>
      <c r="AO74" s="84"/>
      <c r="AP74" s="84"/>
      <c r="AQ74" s="84"/>
      <c r="AR74" s="84"/>
    </row>
    <row r="75" spans="2:44" s="146" customFormat="1" x14ac:dyDescent="0.2">
      <c r="B75" s="94"/>
      <c r="C75" s="94"/>
      <c r="D75" s="94"/>
      <c r="E75" s="94"/>
      <c r="F75" s="85"/>
      <c r="G75" s="85"/>
      <c r="H75" s="85"/>
      <c r="I75" s="85"/>
      <c r="J75" s="85"/>
      <c r="K75" s="85"/>
      <c r="L75" s="85"/>
      <c r="M75" s="85"/>
      <c r="N75" s="86"/>
      <c r="O75" s="86"/>
      <c r="P75" s="86"/>
      <c r="Q75" s="86"/>
      <c r="R75" s="87"/>
      <c r="S75" s="98"/>
      <c r="T75" s="141"/>
      <c r="U75" s="120"/>
      <c r="V75" s="135"/>
      <c r="W75" s="85"/>
      <c r="X75" s="118"/>
      <c r="Z75" s="82"/>
      <c r="AA75" s="82"/>
      <c r="AB75" s="145"/>
      <c r="AC75" s="143"/>
      <c r="AD75" s="152"/>
      <c r="AE75" s="152"/>
      <c r="AF75" s="152"/>
      <c r="AH75" s="84"/>
      <c r="AI75" s="84"/>
      <c r="AJ75" s="84"/>
      <c r="AK75" s="84"/>
      <c r="AL75" s="84"/>
      <c r="AM75" s="84"/>
      <c r="AN75" s="84"/>
      <c r="AO75" s="84"/>
      <c r="AP75" s="84"/>
      <c r="AQ75" s="84"/>
      <c r="AR75" s="84"/>
    </row>
    <row r="76" spans="2:44" s="146" customFormat="1" x14ac:dyDescent="0.2">
      <c r="B76" s="94"/>
      <c r="C76" s="94"/>
      <c r="D76" s="94"/>
      <c r="E76" s="94"/>
      <c r="F76" s="85"/>
      <c r="G76" s="85"/>
      <c r="H76" s="85"/>
      <c r="I76" s="85"/>
      <c r="J76" s="85"/>
      <c r="K76" s="85"/>
      <c r="L76" s="85"/>
      <c r="M76" s="85"/>
      <c r="N76" s="86"/>
      <c r="O76" s="86"/>
      <c r="P76" s="86"/>
      <c r="Q76" s="86"/>
      <c r="R76" s="87"/>
      <c r="S76" s="98"/>
      <c r="T76" s="141"/>
      <c r="U76" s="120"/>
      <c r="V76" s="135"/>
      <c r="W76" s="85"/>
      <c r="X76" s="118"/>
      <c r="Z76" s="82"/>
      <c r="AA76" s="82"/>
      <c r="AB76" s="145"/>
      <c r="AC76" s="143"/>
      <c r="AD76" s="152"/>
      <c r="AE76" s="152"/>
      <c r="AF76" s="152"/>
      <c r="AH76" s="84"/>
      <c r="AI76" s="84"/>
      <c r="AJ76" s="84"/>
      <c r="AK76" s="84"/>
      <c r="AL76" s="84"/>
      <c r="AM76" s="84"/>
      <c r="AN76" s="84"/>
      <c r="AO76" s="84"/>
      <c r="AP76" s="84"/>
      <c r="AQ76" s="84"/>
      <c r="AR76" s="84"/>
    </row>
    <row r="77" spans="2:44" s="146" customFormat="1" x14ac:dyDescent="0.2">
      <c r="B77" s="94"/>
      <c r="C77" s="94"/>
      <c r="D77" s="94"/>
      <c r="E77" s="94"/>
      <c r="F77" s="85"/>
      <c r="G77" s="85"/>
      <c r="H77" s="85"/>
      <c r="I77" s="85"/>
      <c r="J77" s="85"/>
      <c r="K77" s="85"/>
      <c r="L77" s="85"/>
      <c r="M77" s="85"/>
      <c r="N77" s="86"/>
      <c r="O77" s="86"/>
      <c r="P77" s="86"/>
      <c r="Q77" s="86"/>
      <c r="R77" s="87"/>
      <c r="S77" s="98"/>
      <c r="T77" s="141"/>
      <c r="U77" s="120"/>
      <c r="V77" s="135"/>
      <c r="W77" s="85"/>
      <c r="X77" s="118"/>
      <c r="Z77" s="82"/>
      <c r="AA77" s="82"/>
      <c r="AB77" s="145"/>
      <c r="AC77" s="143"/>
      <c r="AD77" s="152"/>
      <c r="AE77" s="152"/>
      <c r="AF77" s="152"/>
      <c r="AH77" s="84"/>
      <c r="AI77" s="84"/>
      <c r="AJ77" s="84"/>
      <c r="AK77" s="84"/>
      <c r="AL77" s="84"/>
      <c r="AM77" s="84"/>
      <c r="AN77" s="84"/>
      <c r="AO77" s="84"/>
      <c r="AP77" s="84"/>
      <c r="AQ77" s="84"/>
      <c r="AR77" s="84"/>
    </row>
    <row r="78" spans="2:44" s="146" customFormat="1" x14ac:dyDescent="0.2">
      <c r="B78" s="94"/>
      <c r="C78" s="94"/>
      <c r="D78" s="94"/>
      <c r="E78" s="94"/>
      <c r="F78" s="85"/>
      <c r="G78" s="85"/>
      <c r="H78" s="85"/>
      <c r="I78" s="85"/>
      <c r="J78" s="85"/>
      <c r="K78" s="85"/>
      <c r="L78" s="85"/>
      <c r="M78" s="85"/>
      <c r="N78" s="86"/>
      <c r="O78" s="86"/>
      <c r="P78" s="86"/>
      <c r="Q78" s="86"/>
      <c r="R78" s="87"/>
      <c r="S78" s="98"/>
      <c r="T78" s="141"/>
      <c r="U78" s="120"/>
      <c r="V78" s="135"/>
      <c r="W78" s="85"/>
      <c r="X78" s="118"/>
      <c r="Z78" s="82"/>
      <c r="AA78" s="82"/>
      <c r="AB78" s="145"/>
      <c r="AC78" s="143"/>
      <c r="AD78" s="152"/>
      <c r="AE78" s="152"/>
      <c r="AF78" s="152"/>
      <c r="AH78" s="84"/>
      <c r="AI78" s="84"/>
      <c r="AJ78" s="84"/>
      <c r="AK78" s="84"/>
      <c r="AL78" s="84"/>
      <c r="AM78" s="84"/>
      <c r="AN78" s="84"/>
      <c r="AO78" s="84"/>
      <c r="AP78" s="84"/>
      <c r="AQ78" s="84"/>
      <c r="AR78" s="84"/>
    </row>
    <row r="79" spans="2:44" s="146" customFormat="1" x14ac:dyDescent="0.2">
      <c r="B79" s="94"/>
      <c r="C79" s="94"/>
      <c r="D79" s="94"/>
      <c r="E79" s="94"/>
      <c r="F79" s="85"/>
      <c r="G79" s="85"/>
      <c r="H79" s="85"/>
      <c r="I79" s="85"/>
      <c r="J79" s="85"/>
      <c r="K79" s="85"/>
      <c r="L79" s="85"/>
      <c r="M79" s="85"/>
      <c r="N79" s="86"/>
      <c r="O79" s="86"/>
      <c r="P79" s="86"/>
      <c r="Q79" s="86"/>
      <c r="R79" s="87"/>
      <c r="S79" s="98"/>
      <c r="T79" s="141"/>
      <c r="U79" s="120"/>
      <c r="V79" s="135"/>
      <c r="W79" s="85"/>
      <c r="X79" s="118"/>
      <c r="Z79" s="82"/>
      <c r="AA79" s="82"/>
      <c r="AB79" s="145"/>
      <c r="AC79" s="143"/>
      <c r="AD79" s="152"/>
      <c r="AE79" s="152"/>
      <c r="AF79" s="152"/>
      <c r="AH79" s="84"/>
      <c r="AI79" s="84"/>
      <c r="AJ79" s="84"/>
      <c r="AK79" s="84"/>
      <c r="AL79" s="84"/>
      <c r="AM79" s="84"/>
      <c r="AN79" s="84"/>
      <c r="AO79" s="84"/>
      <c r="AP79" s="84"/>
      <c r="AQ79" s="84"/>
      <c r="AR79" s="84"/>
    </row>
    <row r="80" spans="2:44" s="146" customFormat="1" x14ac:dyDescent="0.2">
      <c r="B80" s="94"/>
      <c r="C80" s="94"/>
      <c r="D80" s="94"/>
      <c r="E80" s="94"/>
      <c r="F80" s="85"/>
      <c r="G80" s="85"/>
      <c r="H80" s="85"/>
      <c r="I80" s="85"/>
      <c r="J80" s="85"/>
      <c r="K80" s="85"/>
      <c r="L80" s="85"/>
      <c r="M80" s="85"/>
      <c r="N80" s="86"/>
      <c r="O80" s="86"/>
      <c r="P80" s="86"/>
      <c r="Q80" s="86"/>
      <c r="R80" s="87"/>
      <c r="S80" s="98"/>
      <c r="T80" s="141"/>
      <c r="U80" s="120"/>
      <c r="V80" s="135"/>
      <c r="W80" s="85"/>
      <c r="X80" s="118"/>
      <c r="Z80" s="82"/>
      <c r="AA80" s="82"/>
      <c r="AB80" s="145"/>
      <c r="AC80" s="143"/>
      <c r="AD80" s="152"/>
      <c r="AE80" s="152"/>
      <c r="AF80" s="152"/>
      <c r="AH80" s="84"/>
      <c r="AI80" s="84"/>
      <c r="AJ80" s="84"/>
      <c r="AK80" s="84"/>
      <c r="AL80" s="84"/>
      <c r="AM80" s="84"/>
      <c r="AN80" s="84"/>
      <c r="AO80" s="84"/>
      <c r="AP80" s="84"/>
      <c r="AQ80" s="84"/>
      <c r="AR80" s="84"/>
    </row>
    <row r="81" spans="2:44" s="146" customFormat="1" x14ac:dyDescent="0.2">
      <c r="B81" s="94"/>
      <c r="C81" s="94"/>
      <c r="D81" s="94"/>
      <c r="E81" s="94"/>
      <c r="F81" s="85"/>
      <c r="G81" s="85"/>
      <c r="H81" s="85"/>
      <c r="I81" s="85"/>
      <c r="J81" s="85"/>
      <c r="K81" s="85"/>
      <c r="L81" s="85"/>
      <c r="M81" s="85"/>
      <c r="N81" s="86"/>
      <c r="O81" s="86"/>
      <c r="P81" s="86"/>
      <c r="Q81" s="86"/>
      <c r="R81" s="87"/>
      <c r="S81" s="98"/>
      <c r="T81" s="141"/>
      <c r="U81" s="120"/>
      <c r="V81" s="135"/>
      <c r="W81" s="85"/>
      <c r="X81" s="118"/>
      <c r="Z81" s="82"/>
      <c r="AA81" s="82"/>
      <c r="AB81" s="145"/>
      <c r="AC81" s="143"/>
      <c r="AD81" s="152"/>
      <c r="AE81" s="152"/>
      <c r="AF81" s="152"/>
      <c r="AH81" s="84"/>
      <c r="AI81" s="84"/>
      <c r="AJ81" s="84"/>
      <c r="AK81" s="84"/>
      <c r="AL81" s="84"/>
      <c r="AM81" s="84"/>
      <c r="AN81" s="84"/>
      <c r="AO81" s="84"/>
      <c r="AP81" s="84"/>
      <c r="AQ81" s="84"/>
      <c r="AR81" s="84"/>
    </row>
    <row r="82" spans="2:44" s="146" customFormat="1" x14ac:dyDescent="0.2">
      <c r="B82" s="94"/>
      <c r="C82" s="94"/>
      <c r="D82" s="94"/>
      <c r="E82" s="94"/>
      <c r="F82" s="85"/>
      <c r="G82" s="85"/>
      <c r="H82" s="85"/>
      <c r="I82" s="85"/>
      <c r="J82" s="85"/>
      <c r="K82" s="85"/>
      <c r="L82" s="85"/>
      <c r="M82" s="85"/>
      <c r="N82" s="86"/>
      <c r="O82" s="86"/>
      <c r="P82" s="86"/>
      <c r="Q82" s="86"/>
      <c r="R82" s="87"/>
      <c r="S82" s="98"/>
      <c r="T82" s="141"/>
      <c r="U82" s="120"/>
      <c r="V82" s="135"/>
      <c r="W82" s="85"/>
      <c r="X82" s="118"/>
      <c r="Z82" s="82"/>
      <c r="AA82" s="82"/>
      <c r="AB82" s="145"/>
      <c r="AC82" s="143"/>
      <c r="AD82" s="152"/>
      <c r="AE82" s="152"/>
      <c r="AF82" s="152"/>
      <c r="AH82" s="84"/>
      <c r="AI82" s="84"/>
      <c r="AJ82" s="84"/>
      <c r="AK82" s="84"/>
      <c r="AL82" s="84"/>
      <c r="AM82" s="84"/>
      <c r="AN82" s="84"/>
      <c r="AO82" s="84"/>
      <c r="AP82" s="84"/>
      <c r="AQ82" s="84"/>
      <c r="AR82" s="84"/>
    </row>
    <row r="83" spans="2:44" s="146" customFormat="1" x14ac:dyDescent="0.2">
      <c r="B83" s="94"/>
      <c r="C83" s="94"/>
      <c r="D83" s="94"/>
      <c r="E83" s="94"/>
      <c r="F83" s="85"/>
      <c r="G83" s="85"/>
      <c r="H83" s="85"/>
      <c r="I83" s="85"/>
      <c r="J83" s="85"/>
      <c r="K83" s="85"/>
      <c r="L83" s="85"/>
      <c r="M83" s="85"/>
      <c r="N83" s="86"/>
      <c r="O83" s="86"/>
      <c r="P83" s="86"/>
      <c r="Q83" s="86"/>
      <c r="R83" s="87"/>
      <c r="S83" s="98"/>
      <c r="T83" s="141"/>
      <c r="U83" s="120"/>
      <c r="V83" s="135"/>
      <c r="W83" s="85"/>
      <c r="X83" s="118"/>
      <c r="Z83" s="82"/>
      <c r="AA83" s="82"/>
      <c r="AB83" s="145"/>
      <c r="AC83" s="143"/>
      <c r="AD83" s="152"/>
      <c r="AE83" s="152"/>
      <c r="AF83" s="152"/>
      <c r="AH83" s="84"/>
      <c r="AI83" s="84"/>
      <c r="AJ83" s="84"/>
      <c r="AK83" s="84"/>
      <c r="AL83" s="84"/>
      <c r="AM83" s="84"/>
      <c r="AN83" s="84"/>
      <c r="AO83" s="84"/>
      <c r="AP83" s="84"/>
      <c r="AQ83" s="84"/>
      <c r="AR83" s="84"/>
    </row>
    <row r="84" spans="2:44" s="146" customFormat="1" x14ac:dyDescent="0.2">
      <c r="B84" s="94"/>
      <c r="C84" s="94"/>
      <c r="D84" s="94"/>
      <c r="E84" s="94"/>
      <c r="F84" s="85"/>
      <c r="G84" s="85"/>
      <c r="H84" s="85"/>
      <c r="I84" s="85"/>
      <c r="J84" s="85"/>
      <c r="K84" s="85"/>
      <c r="L84" s="85"/>
      <c r="M84" s="85"/>
      <c r="N84" s="86"/>
      <c r="O84" s="86"/>
      <c r="P84" s="86"/>
      <c r="Q84" s="86"/>
      <c r="R84" s="87"/>
      <c r="S84" s="98"/>
      <c r="T84" s="141"/>
      <c r="U84" s="120"/>
      <c r="V84" s="135"/>
      <c r="W84" s="85"/>
      <c r="X84" s="118"/>
      <c r="Z84" s="82"/>
      <c r="AA84" s="82"/>
      <c r="AB84" s="145"/>
      <c r="AC84" s="143"/>
      <c r="AD84" s="152"/>
      <c r="AE84" s="152"/>
      <c r="AF84" s="152"/>
      <c r="AH84" s="84"/>
      <c r="AI84" s="84"/>
      <c r="AJ84" s="84"/>
      <c r="AK84" s="84"/>
      <c r="AL84" s="84"/>
      <c r="AM84" s="84"/>
      <c r="AN84" s="84"/>
      <c r="AO84" s="84"/>
      <c r="AP84" s="84"/>
      <c r="AQ84" s="84"/>
      <c r="AR84" s="84"/>
    </row>
    <row r="85" spans="2:44" s="146" customFormat="1" x14ac:dyDescent="0.2">
      <c r="B85" s="94"/>
      <c r="C85" s="94"/>
      <c r="D85" s="94"/>
      <c r="E85" s="94"/>
      <c r="F85" s="85"/>
      <c r="G85" s="85"/>
      <c r="H85" s="85"/>
      <c r="I85" s="85"/>
      <c r="J85" s="85"/>
      <c r="K85" s="85"/>
      <c r="L85" s="85"/>
      <c r="M85" s="85"/>
      <c r="N85" s="86"/>
      <c r="O85" s="86"/>
      <c r="P85" s="86"/>
      <c r="Q85" s="86"/>
      <c r="R85" s="87"/>
      <c r="S85" s="98"/>
      <c r="T85" s="141"/>
      <c r="U85" s="120"/>
      <c r="V85" s="135"/>
      <c r="W85" s="85"/>
      <c r="X85" s="118"/>
      <c r="Z85" s="82"/>
      <c r="AA85" s="82"/>
      <c r="AB85" s="145"/>
      <c r="AC85" s="143"/>
      <c r="AD85" s="152"/>
      <c r="AE85" s="152"/>
      <c r="AF85" s="152"/>
      <c r="AH85" s="84"/>
      <c r="AI85" s="84"/>
      <c r="AJ85" s="84"/>
      <c r="AK85" s="84"/>
      <c r="AL85" s="84"/>
      <c r="AM85" s="84"/>
      <c r="AN85" s="84"/>
      <c r="AO85" s="84"/>
      <c r="AP85" s="84"/>
      <c r="AQ85" s="84"/>
      <c r="AR85" s="84"/>
    </row>
    <row r="86" spans="2:44" s="146" customFormat="1" x14ac:dyDescent="0.2">
      <c r="B86" s="94"/>
      <c r="C86" s="94"/>
      <c r="D86" s="94"/>
      <c r="E86" s="94"/>
      <c r="F86" s="85"/>
      <c r="G86" s="85"/>
      <c r="H86" s="85"/>
      <c r="I86" s="85"/>
      <c r="J86" s="85"/>
      <c r="K86" s="85"/>
      <c r="L86" s="85"/>
      <c r="M86" s="85"/>
      <c r="N86" s="86"/>
      <c r="O86" s="86"/>
      <c r="P86" s="86"/>
      <c r="Q86" s="86"/>
      <c r="R86" s="87"/>
      <c r="S86" s="98"/>
      <c r="T86" s="141"/>
      <c r="U86" s="120"/>
      <c r="V86" s="135"/>
      <c r="W86" s="85"/>
      <c r="X86" s="118"/>
      <c r="Z86" s="82"/>
      <c r="AA86" s="82"/>
      <c r="AB86" s="145"/>
      <c r="AC86" s="143"/>
      <c r="AD86" s="152"/>
      <c r="AE86" s="152"/>
      <c r="AF86" s="152"/>
      <c r="AH86" s="84"/>
      <c r="AI86" s="84"/>
      <c r="AJ86" s="84"/>
      <c r="AK86" s="84"/>
      <c r="AL86" s="84"/>
      <c r="AM86" s="84"/>
      <c r="AN86" s="84"/>
      <c r="AO86" s="84"/>
      <c r="AP86" s="84"/>
      <c r="AQ86" s="84"/>
      <c r="AR86" s="84"/>
    </row>
    <row r="87" spans="2:44" s="146" customFormat="1" x14ac:dyDescent="0.2">
      <c r="B87" s="94"/>
      <c r="C87" s="94"/>
      <c r="D87" s="94"/>
      <c r="E87" s="94"/>
      <c r="F87" s="85"/>
      <c r="G87" s="85"/>
      <c r="H87" s="85"/>
      <c r="I87" s="85"/>
      <c r="J87" s="85"/>
      <c r="K87" s="85"/>
      <c r="L87" s="85"/>
      <c r="M87" s="85"/>
      <c r="N87" s="86"/>
      <c r="O87" s="86"/>
      <c r="P87" s="86"/>
      <c r="Q87" s="86"/>
      <c r="R87" s="87"/>
      <c r="S87" s="98"/>
      <c r="T87" s="141"/>
      <c r="U87" s="120"/>
      <c r="V87" s="135"/>
      <c r="W87" s="85"/>
      <c r="X87" s="118"/>
      <c r="Z87" s="82"/>
      <c r="AA87" s="82"/>
      <c r="AB87" s="145"/>
      <c r="AC87" s="143"/>
      <c r="AD87" s="152"/>
      <c r="AE87" s="152"/>
      <c r="AF87" s="152"/>
      <c r="AH87" s="84"/>
      <c r="AI87" s="84"/>
      <c r="AJ87" s="84"/>
      <c r="AK87" s="84"/>
      <c r="AL87" s="84"/>
      <c r="AM87" s="84"/>
      <c r="AN87" s="84"/>
      <c r="AO87" s="84"/>
      <c r="AP87" s="84"/>
      <c r="AQ87" s="84"/>
      <c r="AR87" s="84"/>
    </row>
    <row r="88" spans="2:44" s="146" customFormat="1" x14ac:dyDescent="0.2">
      <c r="B88" s="94"/>
      <c r="C88" s="94"/>
      <c r="D88" s="94"/>
      <c r="E88" s="94"/>
      <c r="F88" s="85"/>
      <c r="G88" s="85"/>
      <c r="H88" s="85"/>
      <c r="I88" s="85"/>
      <c r="J88" s="85"/>
      <c r="K88" s="85"/>
      <c r="L88" s="85"/>
      <c r="M88" s="85"/>
      <c r="N88" s="86"/>
      <c r="O88" s="86"/>
      <c r="P88" s="86"/>
      <c r="Q88" s="86"/>
      <c r="R88" s="87"/>
      <c r="S88" s="98"/>
      <c r="T88" s="141"/>
      <c r="U88" s="120"/>
      <c r="V88" s="135"/>
      <c r="W88" s="85"/>
      <c r="X88" s="118"/>
      <c r="Z88" s="82"/>
      <c r="AA88" s="82"/>
      <c r="AB88" s="145"/>
      <c r="AC88" s="143"/>
      <c r="AD88" s="152"/>
      <c r="AE88" s="152"/>
      <c r="AF88" s="152"/>
      <c r="AH88" s="84"/>
      <c r="AI88" s="84"/>
      <c r="AJ88" s="84"/>
      <c r="AK88" s="84"/>
      <c r="AL88" s="84"/>
      <c r="AM88" s="84"/>
      <c r="AN88" s="84"/>
      <c r="AO88" s="84"/>
      <c r="AP88" s="84"/>
      <c r="AQ88" s="84"/>
      <c r="AR88" s="84"/>
    </row>
    <row r="89" spans="2:44" s="146" customFormat="1" x14ac:dyDescent="0.2">
      <c r="B89" s="94"/>
      <c r="C89" s="94"/>
      <c r="D89" s="94"/>
      <c r="E89" s="94"/>
      <c r="F89" s="85"/>
      <c r="G89" s="85"/>
      <c r="H89" s="85"/>
      <c r="I89" s="85"/>
      <c r="J89" s="85"/>
      <c r="K89" s="85"/>
      <c r="L89" s="85"/>
      <c r="M89" s="85"/>
      <c r="N89" s="86"/>
      <c r="O89" s="86"/>
      <c r="P89" s="86"/>
      <c r="Q89" s="86"/>
      <c r="R89" s="87"/>
      <c r="S89" s="98"/>
      <c r="T89" s="141"/>
      <c r="U89" s="120"/>
      <c r="V89" s="135"/>
      <c r="W89" s="85"/>
      <c r="X89" s="118"/>
      <c r="Z89" s="82"/>
      <c r="AA89" s="82"/>
      <c r="AB89" s="145"/>
      <c r="AC89" s="143"/>
      <c r="AD89" s="152"/>
      <c r="AE89" s="152"/>
      <c r="AF89" s="152"/>
      <c r="AH89" s="84"/>
      <c r="AI89" s="84"/>
      <c r="AJ89" s="84"/>
      <c r="AK89" s="84"/>
      <c r="AL89" s="84"/>
      <c r="AM89" s="84"/>
      <c r="AN89" s="84"/>
      <c r="AO89" s="84"/>
      <c r="AP89" s="84"/>
      <c r="AQ89" s="84"/>
      <c r="AR89" s="84"/>
    </row>
    <row r="90" spans="2:44" s="146" customFormat="1" x14ac:dyDescent="0.2">
      <c r="B90" s="94"/>
      <c r="C90" s="94"/>
      <c r="D90" s="94"/>
      <c r="E90" s="94"/>
      <c r="F90" s="85"/>
      <c r="G90" s="85"/>
      <c r="H90" s="85"/>
      <c r="I90" s="85"/>
      <c r="J90" s="85"/>
      <c r="K90" s="85"/>
      <c r="L90" s="85"/>
      <c r="M90" s="85"/>
      <c r="N90" s="86"/>
      <c r="O90" s="86"/>
      <c r="P90" s="86"/>
      <c r="Q90" s="86"/>
      <c r="R90" s="87"/>
      <c r="S90" s="98"/>
      <c r="T90" s="141"/>
      <c r="U90" s="120"/>
      <c r="V90" s="135"/>
      <c r="W90" s="85"/>
      <c r="X90" s="118"/>
      <c r="Z90" s="82"/>
      <c r="AA90" s="82"/>
      <c r="AB90" s="145"/>
      <c r="AC90" s="143"/>
      <c r="AD90" s="152"/>
      <c r="AE90" s="152"/>
      <c r="AF90" s="152"/>
      <c r="AH90" s="84"/>
      <c r="AI90" s="84"/>
      <c r="AJ90" s="84"/>
      <c r="AK90" s="84"/>
      <c r="AL90" s="84"/>
      <c r="AM90" s="84"/>
      <c r="AN90" s="84"/>
      <c r="AO90" s="84"/>
      <c r="AP90" s="84"/>
      <c r="AQ90" s="84"/>
      <c r="AR90" s="84"/>
    </row>
    <row r="91" spans="2:44" s="146" customFormat="1" x14ac:dyDescent="0.2">
      <c r="B91" s="94"/>
      <c r="C91" s="94"/>
      <c r="D91" s="94"/>
      <c r="E91" s="94"/>
      <c r="F91" s="85"/>
      <c r="G91" s="85"/>
      <c r="H91" s="85"/>
      <c r="I91" s="85"/>
      <c r="J91" s="85"/>
      <c r="K91" s="85"/>
      <c r="L91" s="85"/>
      <c r="M91" s="85"/>
      <c r="N91" s="86"/>
      <c r="O91" s="86"/>
      <c r="P91" s="86"/>
      <c r="Q91" s="86"/>
      <c r="R91" s="87"/>
      <c r="S91" s="98"/>
      <c r="T91" s="141"/>
      <c r="U91" s="120"/>
      <c r="V91" s="135"/>
      <c r="W91" s="85"/>
      <c r="X91" s="118"/>
      <c r="Z91" s="82"/>
      <c r="AA91" s="82"/>
      <c r="AB91" s="145"/>
      <c r="AC91" s="143"/>
      <c r="AD91" s="152"/>
      <c r="AE91" s="152"/>
      <c r="AF91" s="152"/>
      <c r="AH91" s="84"/>
      <c r="AI91" s="84"/>
      <c r="AJ91" s="84"/>
      <c r="AK91" s="84"/>
      <c r="AL91" s="84"/>
      <c r="AM91" s="84"/>
      <c r="AN91" s="84"/>
      <c r="AO91" s="84"/>
      <c r="AP91" s="84"/>
      <c r="AQ91" s="84"/>
      <c r="AR91" s="84"/>
    </row>
    <row r="92" spans="2:44" s="146" customFormat="1" x14ac:dyDescent="0.2">
      <c r="B92" s="94"/>
      <c r="C92" s="94"/>
      <c r="D92" s="94"/>
      <c r="E92" s="94"/>
      <c r="F92" s="85"/>
      <c r="G92" s="85"/>
      <c r="H92" s="85"/>
      <c r="I92" s="85"/>
      <c r="J92" s="85"/>
      <c r="K92" s="85"/>
      <c r="L92" s="85"/>
      <c r="M92" s="85"/>
      <c r="N92" s="86"/>
      <c r="O92" s="86"/>
      <c r="P92" s="86"/>
      <c r="Q92" s="86"/>
      <c r="R92" s="87"/>
      <c r="S92" s="98"/>
      <c r="T92" s="141"/>
      <c r="U92" s="120"/>
      <c r="V92" s="135"/>
      <c r="W92" s="85"/>
      <c r="X92" s="118"/>
      <c r="Z92" s="82"/>
      <c r="AA92" s="82"/>
      <c r="AB92" s="145"/>
      <c r="AC92" s="143"/>
      <c r="AD92" s="152"/>
      <c r="AE92" s="152"/>
      <c r="AF92" s="152"/>
      <c r="AH92" s="84"/>
      <c r="AI92" s="84"/>
      <c r="AJ92" s="84"/>
      <c r="AK92" s="84"/>
      <c r="AL92" s="84"/>
      <c r="AM92" s="84"/>
      <c r="AN92" s="84"/>
      <c r="AO92" s="84"/>
      <c r="AP92" s="84"/>
      <c r="AQ92" s="84"/>
      <c r="AR92" s="84"/>
    </row>
    <row r="93" spans="2:44" s="146" customFormat="1" x14ac:dyDescent="0.2">
      <c r="B93" s="94"/>
      <c r="C93" s="94"/>
      <c r="D93" s="94"/>
      <c r="E93" s="94"/>
      <c r="F93" s="85"/>
      <c r="G93" s="85"/>
      <c r="H93" s="85"/>
      <c r="I93" s="85"/>
      <c r="J93" s="85"/>
      <c r="K93" s="85"/>
      <c r="L93" s="85"/>
      <c r="M93" s="85"/>
      <c r="N93" s="86"/>
      <c r="O93" s="86"/>
      <c r="P93" s="86"/>
      <c r="Q93" s="86"/>
      <c r="R93" s="87"/>
      <c r="S93" s="98"/>
      <c r="T93" s="141"/>
      <c r="U93" s="120"/>
      <c r="V93" s="135"/>
      <c r="W93" s="85"/>
      <c r="X93" s="118"/>
      <c r="Z93" s="82"/>
      <c r="AA93" s="82"/>
      <c r="AB93" s="145"/>
      <c r="AC93" s="143"/>
      <c r="AD93" s="152"/>
      <c r="AE93" s="152"/>
      <c r="AF93" s="152"/>
      <c r="AH93" s="84"/>
      <c r="AI93" s="84"/>
      <c r="AJ93" s="84"/>
      <c r="AK93" s="84"/>
      <c r="AL93" s="84"/>
      <c r="AM93" s="84"/>
      <c r="AN93" s="84"/>
      <c r="AO93" s="84"/>
      <c r="AP93" s="84"/>
      <c r="AQ93" s="84"/>
      <c r="AR93" s="84"/>
    </row>
    <row r="94" spans="2:44" s="146" customFormat="1" x14ac:dyDescent="0.2">
      <c r="B94" s="94"/>
      <c r="C94" s="94"/>
      <c r="D94" s="94"/>
      <c r="E94" s="94"/>
      <c r="F94" s="85"/>
      <c r="G94" s="85"/>
      <c r="H94" s="85"/>
      <c r="I94" s="85"/>
      <c r="J94" s="85"/>
      <c r="K94" s="85"/>
      <c r="L94" s="85"/>
      <c r="M94" s="85"/>
      <c r="N94" s="86"/>
      <c r="O94" s="86"/>
      <c r="P94" s="86"/>
      <c r="Q94" s="86"/>
      <c r="R94" s="87"/>
      <c r="S94" s="98"/>
      <c r="T94" s="141"/>
      <c r="U94" s="120"/>
      <c r="V94" s="135"/>
      <c r="W94" s="85"/>
      <c r="X94" s="118"/>
      <c r="Z94" s="82"/>
      <c r="AA94" s="82"/>
      <c r="AB94" s="145"/>
      <c r="AC94" s="143"/>
      <c r="AD94" s="152"/>
      <c r="AE94" s="152"/>
      <c r="AF94" s="152"/>
      <c r="AH94" s="84"/>
      <c r="AI94" s="84"/>
      <c r="AJ94" s="84"/>
      <c r="AK94" s="84"/>
      <c r="AL94" s="84"/>
      <c r="AM94" s="84"/>
      <c r="AN94" s="84"/>
      <c r="AO94" s="84"/>
      <c r="AP94" s="84"/>
      <c r="AQ94" s="84"/>
      <c r="AR94" s="84"/>
    </row>
    <row r="95" spans="2:44" s="146" customFormat="1" x14ac:dyDescent="0.2">
      <c r="B95" s="94"/>
      <c r="C95" s="94"/>
      <c r="D95" s="94"/>
      <c r="E95" s="94"/>
      <c r="F95" s="85"/>
      <c r="G95" s="85"/>
      <c r="H95" s="85"/>
      <c r="I95" s="85"/>
      <c r="J95" s="85"/>
      <c r="K95" s="85"/>
      <c r="L95" s="85"/>
      <c r="M95" s="85"/>
      <c r="N95" s="86"/>
      <c r="O95" s="86"/>
      <c r="P95" s="86"/>
      <c r="Q95" s="86"/>
      <c r="R95" s="87"/>
      <c r="S95" s="98"/>
      <c r="T95" s="141"/>
      <c r="U95" s="120"/>
      <c r="V95" s="135"/>
      <c r="W95" s="85"/>
      <c r="X95" s="118"/>
      <c r="Z95" s="82"/>
      <c r="AA95" s="82"/>
      <c r="AB95" s="145"/>
      <c r="AC95" s="143"/>
      <c r="AD95" s="152"/>
      <c r="AE95" s="152"/>
      <c r="AF95" s="152"/>
      <c r="AH95" s="84"/>
      <c r="AI95" s="84"/>
      <c r="AJ95" s="84"/>
      <c r="AK95" s="84"/>
      <c r="AL95" s="84"/>
      <c r="AM95" s="84"/>
      <c r="AN95" s="84"/>
      <c r="AO95" s="84"/>
      <c r="AP95" s="84"/>
      <c r="AQ95" s="84"/>
      <c r="AR95" s="84"/>
    </row>
    <row r="96" spans="2:44" s="146" customFormat="1" x14ac:dyDescent="0.2">
      <c r="B96" s="94"/>
      <c r="C96" s="94"/>
      <c r="D96" s="94"/>
      <c r="E96" s="94"/>
      <c r="F96" s="85"/>
      <c r="G96" s="85"/>
      <c r="H96" s="85"/>
      <c r="I96" s="85"/>
      <c r="J96" s="85"/>
      <c r="K96" s="85"/>
      <c r="L96" s="85"/>
      <c r="M96" s="85"/>
      <c r="N96" s="86"/>
      <c r="O96" s="86"/>
      <c r="P96" s="86"/>
      <c r="Q96" s="86"/>
      <c r="R96" s="87"/>
      <c r="S96" s="98"/>
      <c r="T96" s="141"/>
      <c r="U96" s="120"/>
      <c r="V96" s="135"/>
      <c r="W96" s="85"/>
      <c r="X96" s="118"/>
      <c r="Z96" s="82"/>
      <c r="AA96" s="82"/>
      <c r="AB96" s="145"/>
      <c r="AC96" s="143"/>
      <c r="AD96" s="152"/>
      <c r="AE96" s="152"/>
      <c r="AF96" s="152"/>
      <c r="AH96" s="84"/>
      <c r="AI96" s="84"/>
      <c r="AJ96" s="84"/>
      <c r="AK96" s="84"/>
      <c r="AL96" s="84"/>
      <c r="AM96" s="84"/>
      <c r="AN96" s="84"/>
      <c r="AO96" s="84"/>
      <c r="AP96" s="84"/>
      <c r="AQ96" s="84"/>
      <c r="AR96" s="84"/>
    </row>
    <row r="97" spans="2:44" s="146" customFormat="1" x14ac:dyDescent="0.2">
      <c r="B97" s="94"/>
      <c r="C97" s="94"/>
      <c r="D97" s="94"/>
      <c r="E97" s="94"/>
      <c r="F97" s="85"/>
      <c r="G97" s="85"/>
      <c r="H97" s="85"/>
      <c r="I97" s="85"/>
      <c r="J97" s="85"/>
      <c r="K97" s="85"/>
      <c r="L97" s="85"/>
      <c r="M97" s="85"/>
      <c r="N97" s="86"/>
      <c r="O97" s="86"/>
      <c r="P97" s="86"/>
      <c r="Q97" s="86"/>
      <c r="R97" s="87"/>
      <c r="S97" s="98"/>
      <c r="T97" s="141"/>
      <c r="U97" s="120"/>
      <c r="V97" s="135"/>
      <c r="W97" s="85"/>
      <c r="X97" s="118"/>
      <c r="Z97" s="82"/>
      <c r="AA97" s="82"/>
      <c r="AB97" s="145"/>
      <c r="AC97" s="143"/>
      <c r="AD97" s="152"/>
      <c r="AE97" s="152"/>
      <c r="AF97" s="152"/>
      <c r="AH97" s="84"/>
      <c r="AI97" s="84"/>
      <c r="AJ97" s="84"/>
      <c r="AK97" s="84"/>
      <c r="AL97" s="84"/>
      <c r="AM97" s="84"/>
      <c r="AN97" s="84"/>
      <c r="AO97" s="84"/>
      <c r="AP97" s="84"/>
      <c r="AQ97" s="84"/>
      <c r="AR97" s="84"/>
    </row>
    <row r="98" spans="2:44" s="146" customFormat="1" x14ac:dyDescent="0.2">
      <c r="B98" s="94"/>
      <c r="C98" s="94"/>
      <c r="D98" s="94"/>
      <c r="E98" s="94"/>
      <c r="F98" s="85"/>
      <c r="G98" s="85"/>
      <c r="H98" s="85"/>
      <c r="I98" s="85"/>
      <c r="J98" s="85"/>
      <c r="K98" s="85"/>
      <c r="L98" s="85"/>
      <c r="M98" s="85"/>
      <c r="N98" s="86"/>
      <c r="O98" s="86"/>
      <c r="P98" s="86"/>
      <c r="Q98" s="86"/>
      <c r="R98" s="87"/>
      <c r="S98" s="98"/>
      <c r="T98" s="141"/>
      <c r="U98" s="120"/>
      <c r="V98" s="135"/>
      <c r="W98" s="85"/>
      <c r="X98" s="118"/>
      <c r="Z98" s="82"/>
      <c r="AA98" s="82"/>
      <c r="AB98" s="145"/>
      <c r="AC98" s="143"/>
      <c r="AD98" s="152"/>
      <c r="AE98" s="152"/>
      <c r="AF98" s="152"/>
      <c r="AH98" s="84"/>
      <c r="AI98" s="84"/>
      <c r="AJ98" s="84"/>
      <c r="AK98" s="84"/>
      <c r="AL98" s="84"/>
      <c r="AM98" s="84"/>
      <c r="AN98" s="84"/>
      <c r="AO98" s="84"/>
      <c r="AP98" s="84"/>
      <c r="AQ98" s="84"/>
      <c r="AR98" s="84"/>
    </row>
    <row r="99" spans="2:44" s="146" customFormat="1" x14ac:dyDescent="0.2">
      <c r="B99" s="94"/>
      <c r="C99" s="94"/>
      <c r="D99" s="94"/>
      <c r="E99" s="94"/>
      <c r="F99" s="85"/>
      <c r="G99" s="85"/>
      <c r="H99" s="85"/>
      <c r="I99" s="85"/>
      <c r="J99" s="85"/>
      <c r="K99" s="85"/>
      <c r="L99" s="85"/>
      <c r="M99" s="85"/>
      <c r="N99" s="86"/>
      <c r="O99" s="86"/>
      <c r="P99" s="86"/>
      <c r="Q99" s="86"/>
      <c r="R99" s="87"/>
      <c r="S99" s="98"/>
      <c r="T99" s="141"/>
      <c r="U99" s="120"/>
      <c r="V99" s="135"/>
      <c r="W99" s="85"/>
      <c r="X99" s="118"/>
      <c r="Z99" s="82"/>
      <c r="AA99" s="82"/>
      <c r="AB99" s="145"/>
      <c r="AC99" s="143"/>
      <c r="AD99" s="152"/>
      <c r="AE99" s="152"/>
      <c r="AF99" s="152"/>
      <c r="AH99" s="84"/>
      <c r="AI99" s="84"/>
      <c r="AJ99" s="84"/>
      <c r="AK99" s="84"/>
      <c r="AL99" s="84"/>
      <c r="AM99" s="84"/>
      <c r="AN99" s="84"/>
      <c r="AO99" s="84"/>
      <c r="AP99" s="84"/>
      <c r="AQ99" s="84"/>
      <c r="AR99" s="84"/>
    </row>
    <row r="100" spans="2:44" s="146" customFormat="1" x14ac:dyDescent="0.2">
      <c r="B100" s="94"/>
      <c r="C100" s="94"/>
      <c r="D100" s="94"/>
      <c r="E100" s="94"/>
      <c r="F100" s="85"/>
      <c r="G100" s="85"/>
      <c r="H100" s="85"/>
      <c r="I100" s="85"/>
      <c r="J100" s="85"/>
      <c r="K100" s="85"/>
      <c r="L100" s="85"/>
      <c r="M100" s="85"/>
      <c r="N100" s="86"/>
      <c r="O100" s="86"/>
      <c r="P100" s="86"/>
      <c r="Q100" s="86"/>
      <c r="R100" s="87"/>
      <c r="S100" s="98"/>
      <c r="T100" s="141"/>
      <c r="U100" s="120"/>
      <c r="V100" s="135"/>
      <c r="W100" s="85"/>
      <c r="X100" s="118"/>
      <c r="Z100" s="82"/>
      <c r="AA100" s="82"/>
      <c r="AB100" s="145"/>
      <c r="AC100" s="143"/>
      <c r="AD100" s="152"/>
      <c r="AE100" s="152"/>
      <c r="AF100" s="152"/>
      <c r="AH100" s="84"/>
      <c r="AI100" s="84"/>
      <c r="AJ100" s="84"/>
      <c r="AK100" s="84"/>
      <c r="AL100" s="84"/>
      <c r="AM100" s="84"/>
      <c r="AN100" s="84"/>
      <c r="AO100" s="84"/>
      <c r="AP100" s="84"/>
      <c r="AQ100" s="84"/>
      <c r="AR100" s="84"/>
    </row>
    <row r="101" spans="2:44" s="146" customFormat="1" x14ac:dyDescent="0.2">
      <c r="B101" s="94"/>
      <c r="C101" s="94"/>
      <c r="D101" s="94"/>
      <c r="E101" s="94"/>
      <c r="F101" s="85"/>
      <c r="G101" s="85"/>
      <c r="H101" s="85"/>
      <c r="I101" s="85"/>
      <c r="J101" s="85"/>
      <c r="K101" s="85"/>
      <c r="L101" s="85"/>
      <c r="M101" s="85"/>
      <c r="N101" s="86"/>
      <c r="O101" s="86"/>
      <c r="P101" s="86"/>
      <c r="Q101" s="86"/>
      <c r="R101" s="87"/>
      <c r="S101" s="98"/>
      <c r="T101" s="141"/>
      <c r="U101" s="120"/>
      <c r="V101" s="135"/>
      <c r="W101" s="85"/>
      <c r="X101" s="118"/>
      <c r="Z101" s="82"/>
      <c r="AA101" s="82"/>
      <c r="AB101" s="145"/>
      <c r="AC101" s="143"/>
      <c r="AD101" s="152"/>
      <c r="AE101" s="152"/>
      <c r="AF101" s="152"/>
      <c r="AH101" s="84"/>
      <c r="AI101" s="84"/>
      <c r="AJ101" s="84"/>
      <c r="AK101" s="84"/>
      <c r="AL101" s="84"/>
      <c r="AM101" s="84"/>
      <c r="AN101" s="84"/>
      <c r="AO101" s="84"/>
      <c r="AP101" s="84"/>
      <c r="AQ101" s="84"/>
      <c r="AR101" s="84"/>
    </row>
    <row r="102" spans="2:44" s="146" customFormat="1" x14ac:dyDescent="0.2">
      <c r="B102" s="94"/>
      <c r="C102" s="94"/>
      <c r="D102" s="94"/>
      <c r="E102" s="94"/>
      <c r="F102" s="85"/>
      <c r="G102" s="85"/>
      <c r="H102" s="85"/>
      <c r="I102" s="85"/>
      <c r="J102" s="85"/>
      <c r="K102" s="85"/>
      <c r="L102" s="85"/>
      <c r="M102" s="85"/>
      <c r="N102" s="86"/>
      <c r="O102" s="86"/>
      <c r="P102" s="86"/>
      <c r="Q102" s="86"/>
      <c r="R102" s="87"/>
      <c r="S102" s="98"/>
      <c r="T102" s="141"/>
      <c r="U102" s="120"/>
      <c r="V102" s="135"/>
      <c r="W102" s="85"/>
      <c r="X102" s="118"/>
      <c r="Z102" s="82"/>
      <c r="AA102" s="82"/>
      <c r="AB102" s="145"/>
      <c r="AC102" s="143"/>
      <c r="AD102" s="152"/>
      <c r="AE102" s="152"/>
      <c r="AF102" s="152"/>
      <c r="AH102" s="84"/>
      <c r="AI102" s="84"/>
      <c r="AJ102" s="84"/>
      <c r="AK102" s="84"/>
      <c r="AL102" s="84"/>
      <c r="AM102" s="84"/>
      <c r="AN102" s="84"/>
      <c r="AO102" s="84"/>
      <c r="AP102" s="84"/>
      <c r="AQ102" s="84"/>
      <c r="AR102" s="84"/>
    </row>
    <row r="103" spans="2:44" s="146" customFormat="1" x14ac:dyDescent="0.2">
      <c r="B103" s="94"/>
      <c r="C103" s="94"/>
      <c r="D103" s="94"/>
      <c r="E103" s="94"/>
      <c r="F103" s="85"/>
      <c r="G103" s="85"/>
      <c r="H103" s="85"/>
      <c r="I103" s="85"/>
      <c r="J103" s="85"/>
      <c r="K103" s="85"/>
      <c r="L103" s="85"/>
      <c r="M103" s="85"/>
      <c r="N103" s="86"/>
      <c r="O103" s="86"/>
      <c r="P103" s="86"/>
      <c r="Q103" s="86"/>
      <c r="R103" s="87"/>
      <c r="S103" s="98"/>
      <c r="T103" s="141"/>
      <c r="U103" s="120"/>
      <c r="V103" s="135"/>
      <c r="W103" s="85"/>
      <c r="X103" s="118"/>
      <c r="Z103" s="82"/>
      <c r="AA103" s="82"/>
      <c r="AB103" s="145"/>
      <c r="AC103" s="143"/>
      <c r="AD103" s="152"/>
      <c r="AE103" s="152"/>
      <c r="AF103" s="152"/>
      <c r="AH103" s="84"/>
      <c r="AI103" s="84"/>
      <c r="AJ103" s="84"/>
      <c r="AK103" s="84"/>
      <c r="AL103" s="84"/>
      <c r="AM103" s="84"/>
      <c r="AN103" s="84"/>
      <c r="AO103" s="84"/>
      <c r="AP103" s="84"/>
      <c r="AQ103" s="84"/>
      <c r="AR103" s="84"/>
    </row>
    <row r="104" spans="2:44" s="146" customFormat="1" x14ac:dyDescent="0.2">
      <c r="B104" s="94"/>
      <c r="C104" s="94"/>
      <c r="D104" s="94"/>
      <c r="E104" s="94"/>
      <c r="F104" s="85"/>
      <c r="G104" s="85"/>
      <c r="H104" s="85"/>
      <c r="I104" s="85"/>
      <c r="J104" s="85"/>
      <c r="K104" s="85"/>
      <c r="L104" s="85"/>
      <c r="M104" s="85"/>
      <c r="N104" s="86"/>
      <c r="O104" s="86"/>
      <c r="P104" s="86"/>
      <c r="Q104" s="86"/>
      <c r="R104" s="87"/>
      <c r="S104" s="98"/>
      <c r="T104" s="141"/>
      <c r="U104" s="120"/>
      <c r="V104" s="135"/>
      <c r="W104" s="85"/>
      <c r="X104" s="118"/>
      <c r="Z104" s="82"/>
      <c r="AA104" s="82"/>
      <c r="AB104" s="145"/>
      <c r="AC104" s="143"/>
      <c r="AD104" s="152"/>
      <c r="AE104" s="152"/>
      <c r="AF104" s="152"/>
      <c r="AH104" s="84"/>
      <c r="AI104" s="84"/>
      <c r="AJ104" s="84"/>
      <c r="AK104" s="84"/>
      <c r="AL104" s="84"/>
      <c r="AM104" s="84"/>
      <c r="AN104" s="84"/>
      <c r="AO104" s="84"/>
      <c r="AP104" s="84"/>
      <c r="AQ104" s="84"/>
      <c r="AR104" s="84"/>
    </row>
    <row r="105" spans="2:44" s="146" customFormat="1" x14ac:dyDescent="0.2">
      <c r="B105" s="94"/>
      <c r="C105" s="94"/>
      <c r="D105" s="94"/>
      <c r="E105" s="94"/>
      <c r="F105" s="85"/>
      <c r="G105" s="85"/>
      <c r="H105" s="85"/>
      <c r="I105" s="85"/>
      <c r="J105" s="85"/>
      <c r="K105" s="85"/>
      <c r="L105" s="85"/>
      <c r="M105" s="85"/>
      <c r="N105" s="86"/>
      <c r="O105" s="86"/>
      <c r="P105" s="86"/>
      <c r="Q105" s="86"/>
      <c r="R105" s="87"/>
      <c r="S105" s="98"/>
      <c r="T105" s="141"/>
      <c r="U105" s="120"/>
      <c r="V105" s="135"/>
      <c r="W105" s="85"/>
      <c r="X105" s="118"/>
      <c r="Z105" s="82"/>
      <c r="AA105" s="82"/>
      <c r="AB105" s="145"/>
      <c r="AC105" s="143"/>
      <c r="AD105" s="152"/>
      <c r="AE105" s="152"/>
      <c r="AF105" s="152"/>
      <c r="AH105" s="84"/>
      <c r="AI105" s="84"/>
      <c r="AJ105" s="84"/>
      <c r="AK105" s="84"/>
      <c r="AL105" s="84"/>
      <c r="AM105" s="84"/>
      <c r="AN105" s="84"/>
      <c r="AO105" s="84"/>
      <c r="AP105" s="84"/>
      <c r="AQ105" s="84"/>
      <c r="AR105" s="84"/>
    </row>
    <row r="106" spans="2:44" s="146" customFormat="1" x14ac:dyDescent="0.2">
      <c r="B106" s="94"/>
      <c r="C106" s="94"/>
      <c r="D106" s="94"/>
      <c r="E106" s="94"/>
      <c r="F106" s="85"/>
      <c r="G106" s="85"/>
      <c r="H106" s="85"/>
      <c r="I106" s="85"/>
      <c r="J106" s="85"/>
      <c r="K106" s="85"/>
      <c r="L106" s="85"/>
      <c r="M106" s="85"/>
      <c r="N106" s="86"/>
      <c r="O106" s="86"/>
      <c r="P106" s="86"/>
      <c r="Q106" s="86"/>
      <c r="R106" s="87"/>
      <c r="S106" s="98"/>
      <c r="T106" s="141"/>
      <c r="U106" s="120"/>
      <c r="V106" s="135"/>
      <c r="W106" s="85"/>
      <c r="X106" s="118"/>
      <c r="Z106" s="82"/>
      <c r="AA106" s="82"/>
      <c r="AB106" s="145"/>
      <c r="AC106" s="143"/>
      <c r="AD106" s="152"/>
      <c r="AE106" s="152"/>
      <c r="AF106" s="152"/>
      <c r="AH106" s="84"/>
      <c r="AI106" s="84"/>
      <c r="AJ106" s="84"/>
      <c r="AK106" s="84"/>
      <c r="AL106" s="84"/>
      <c r="AM106" s="84"/>
      <c r="AN106" s="84"/>
      <c r="AO106" s="84"/>
      <c r="AP106" s="84"/>
      <c r="AQ106" s="84"/>
      <c r="AR106" s="84"/>
    </row>
    <row r="107" spans="2:44" s="146" customFormat="1" x14ac:dyDescent="0.2">
      <c r="B107" s="94"/>
      <c r="C107" s="94"/>
      <c r="D107" s="94"/>
      <c r="E107" s="94"/>
      <c r="F107" s="85"/>
      <c r="G107" s="85"/>
      <c r="H107" s="85"/>
      <c r="I107" s="85"/>
      <c r="J107" s="85"/>
      <c r="K107" s="85"/>
      <c r="L107" s="85"/>
      <c r="M107" s="85"/>
      <c r="N107" s="86"/>
      <c r="O107" s="86"/>
      <c r="P107" s="86"/>
      <c r="Q107" s="86"/>
      <c r="R107" s="87"/>
      <c r="S107" s="98"/>
      <c r="T107" s="141"/>
      <c r="U107" s="120"/>
      <c r="V107" s="135"/>
      <c r="W107" s="85"/>
      <c r="X107" s="118"/>
      <c r="Z107" s="82"/>
      <c r="AA107" s="82"/>
      <c r="AB107" s="145"/>
      <c r="AC107" s="143"/>
      <c r="AD107" s="152"/>
      <c r="AE107" s="152"/>
      <c r="AF107" s="152"/>
      <c r="AH107" s="84"/>
      <c r="AI107" s="84"/>
      <c r="AJ107" s="84"/>
      <c r="AK107" s="84"/>
      <c r="AL107" s="84"/>
      <c r="AM107" s="84"/>
      <c r="AN107" s="84"/>
      <c r="AO107" s="84"/>
      <c r="AP107" s="84"/>
      <c r="AQ107" s="84"/>
      <c r="AR107" s="84"/>
    </row>
    <row r="108" spans="2:44" s="146" customFormat="1" x14ac:dyDescent="0.2">
      <c r="B108" s="94"/>
      <c r="C108" s="94"/>
      <c r="D108" s="94"/>
      <c r="E108" s="94"/>
      <c r="F108" s="85"/>
      <c r="G108" s="85"/>
      <c r="H108" s="85"/>
      <c r="I108" s="85"/>
      <c r="J108" s="85"/>
      <c r="K108" s="85"/>
      <c r="L108" s="85"/>
      <c r="M108" s="85"/>
      <c r="N108" s="86"/>
      <c r="O108" s="86"/>
      <c r="P108" s="86"/>
      <c r="Q108" s="86"/>
      <c r="R108" s="87"/>
      <c r="S108" s="98"/>
      <c r="T108" s="141"/>
      <c r="U108" s="120"/>
      <c r="V108" s="135"/>
      <c r="W108" s="85"/>
      <c r="X108" s="118"/>
      <c r="Z108" s="82"/>
      <c r="AA108" s="82"/>
      <c r="AB108" s="145"/>
      <c r="AC108" s="143"/>
      <c r="AD108" s="152"/>
      <c r="AE108" s="152"/>
      <c r="AF108" s="152"/>
      <c r="AH108" s="84"/>
      <c r="AI108" s="84"/>
      <c r="AJ108" s="84"/>
      <c r="AK108" s="84"/>
      <c r="AL108" s="84"/>
      <c r="AM108" s="84"/>
      <c r="AN108" s="84"/>
      <c r="AO108" s="84"/>
      <c r="AP108" s="84"/>
      <c r="AQ108" s="84"/>
      <c r="AR108" s="84"/>
    </row>
    <row r="109" spans="2:44" s="146" customFormat="1" x14ac:dyDescent="0.2">
      <c r="B109" s="94"/>
      <c r="C109" s="94"/>
      <c r="D109" s="94"/>
      <c r="E109" s="94"/>
      <c r="F109" s="85"/>
      <c r="G109" s="85"/>
      <c r="H109" s="85"/>
      <c r="I109" s="85"/>
      <c r="J109" s="85"/>
      <c r="K109" s="85"/>
      <c r="L109" s="85"/>
      <c r="M109" s="85"/>
      <c r="N109" s="86"/>
      <c r="O109" s="86"/>
      <c r="P109" s="86"/>
      <c r="Q109" s="86"/>
      <c r="R109" s="87"/>
      <c r="S109" s="98"/>
      <c r="T109" s="141"/>
      <c r="U109" s="120"/>
      <c r="V109" s="135"/>
      <c r="W109" s="85"/>
      <c r="X109" s="118"/>
      <c r="Z109" s="82"/>
      <c r="AA109" s="82"/>
      <c r="AB109" s="145"/>
      <c r="AC109" s="143"/>
      <c r="AD109" s="152"/>
      <c r="AE109" s="152"/>
      <c r="AF109" s="152"/>
      <c r="AH109" s="84"/>
      <c r="AI109" s="84"/>
      <c r="AJ109" s="84"/>
      <c r="AK109" s="84"/>
      <c r="AL109" s="84"/>
      <c r="AM109" s="84"/>
      <c r="AN109" s="84"/>
      <c r="AO109" s="84"/>
      <c r="AP109" s="84"/>
      <c r="AQ109" s="84"/>
      <c r="AR109" s="84"/>
    </row>
    <row r="110" spans="2:44" s="146" customFormat="1" x14ac:dyDescent="0.2">
      <c r="B110" s="94"/>
      <c r="C110" s="94"/>
      <c r="D110" s="94"/>
      <c r="E110" s="94"/>
      <c r="F110" s="85"/>
      <c r="G110" s="85"/>
      <c r="H110" s="85"/>
      <c r="I110" s="85"/>
      <c r="J110" s="85"/>
      <c r="K110" s="85"/>
      <c r="L110" s="85"/>
      <c r="M110" s="85"/>
      <c r="N110" s="86"/>
      <c r="O110" s="86"/>
      <c r="P110" s="86"/>
      <c r="Q110" s="86"/>
      <c r="R110" s="87"/>
      <c r="S110" s="98"/>
      <c r="T110" s="141"/>
      <c r="U110" s="120"/>
      <c r="V110" s="135"/>
      <c r="W110" s="85"/>
      <c r="X110" s="118"/>
      <c r="Z110" s="82"/>
      <c r="AA110" s="82"/>
      <c r="AB110" s="145"/>
      <c r="AC110" s="143"/>
      <c r="AD110" s="152"/>
      <c r="AE110" s="152"/>
      <c r="AF110" s="152"/>
      <c r="AH110" s="84"/>
      <c r="AI110" s="84"/>
      <c r="AJ110" s="84"/>
      <c r="AK110" s="84"/>
      <c r="AL110" s="84"/>
      <c r="AM110" s="84"/>
      <c r="AN110" s="84"/>
      <c r="AO110" s="84"/>
      <c r="AP110" s="84"/>
      <c r="AQ110" s="84"/>
      <c r="AR110" s="84"/>
    </row>
    <row r="111" spans="2:44" s="146" customFormat="1" x14ac:dyDescent="0.2">
      <c r="B111" s="94"/>
      <c r="C111" s="94"/>
      <c r="D111" s="94"/>
      <c r="E111" s="94"/>
      <c r="F111" s="85"/>
      <c r="G111" s="85"/>
      <c r="H111" s="85"/>
      <c r="I111" s="85"/>
      <c r="J111" s="85"/>
      <c r="K111" s="85"/>
      <c r="L111" s="85"/>
      <c r="M111" s="85"/>
      <c r="N111" s="86"/>
      <c r="O111" s="86"/>
      <c r="P111" s="86"/>
      <c r="Q111" s="86"/>
      <c r="R111" s="87"/>
      <c r="S111" s="98"/>
      <c r="T111" s="141"/>
      <c r="U111" s="120"/>
      <c r="V111" s="135"/>
      <c r="W111" s="85"/>
      <c r="X111" s="118"/>
      <c r="Z111" s="82"/>
      <c r="AA111" s="82"/>
      <c r="AB111" s="145"/>
      <c r="AC111" s="143"/>
      <c r="AD111" s="152"/>
      <c r="AE111" s="152"/>
      <c r="AF111" s="152"/>
      <c r="AH111" s="84"/>
      <c r="AI111" s="84"/>
      <c r="AJ111" s="84"/>
      <c r="AK111" s="84"/>
      <c r="AL111" s="84"/>
      <c r="AM111" s="84"/>
      <c r="AN111" s="84"/>
      <c r="AO111" s="84"/>
      <c r="AP111" s="84"/>
      <c r="AQ111" s="84"/>
      <c r="AR111" s="84"/>
    </row>
    <row r="112" spans="2:44" s="146" customFormat="1" x14ac:dyDescent="0.2">
      <c r="B112" s="94"/>
      <c r="C112" s="94"/>
      <c r="D112" s="94"/>
      <c r="E112" s="94"/>
      <c r="F112" s="85"/>
      <c r="G112" s="85"/>
      <c r="H112" s="85"/>
      <c r="I112" s="85"/>
      <c r="J112" s="85"/>
      <c r="K112" s="85"/>
      <c r="L112" s="85"/>
      <c r="M112" s="85"/>
      <c r="N112" s="86"/>
      <c r="O112" s="86"/>
      <c r="P112" s="86"/>
      <c r="Q112" s="86"/>
      <c r="R112" s="87"/>
      <c r="S112" s="98"/>
      <c r="T112" s="141"/>
      <c r="U112" s="120"/>
      <c r="V112" s="135"/>
      <c r="W112" s="85"/>
      <c r="X112" s="118"/>
      <c r="Z112" s="82"/>
      <c r="AA112" s="82"/>
      <c r="AB112" s="145"/>
      <c r="AC112" s="143"/>
      <c r="AD112" s="152"/>
      <c r="AE112" s="152"/>
      <c r="AF112" s="152"/>
      <c r="AH112" s="84"/>
      <c r="AI112" s="84"/>
      <c r="AJ112" s="84"/>
      <c r="AK112" s="84"/>
      <c r="AL112" s="84"/>
      <c r="AM112" s="84"/>
      <c r="AN112" s="84"/>
      <c r="AO112" s="84"/>
      <c r="AP112" s="84"/>
      <c r="AQ112" s="84"/>
      <c r="AR112" s="84"/>
    </row>
    <row r="113" spans="2:44" s="146" customFormat="1" x14ac:dyDescent="0.2">
      <c r="B113" s="94"/>
      <c r="C113" s="94"/>
      <c r="D113" s="94"/>
      <c r="E113" s="94"/>
      <c r="F113" s="85"/>
      <c r="G113" s="85"/>
      <c r="H113" s="85"/>
      <c r="I113" s="85"/>
      <c r="J113" s="85"/>
      <c r="K113" s="85"/>
      <c r="L113" s="85"/>
      <c r="M113" s="85"/>
      <c r="N113" s="86"/>
      <c r="O113" s="86"/>
      <c r="P113" s="86"/>
      <c r="Q113" s="86"/>
      <c r="R113" s="87"/>
      <c r="S113" s="98"/>
      <c r="T113" s="141"/>
      <c r="U113" s="120"/>
      <c r="V113" s="135"/>
      <c r="W113" s="85"/>
      <c r="X113" s="118"/>
      <c r="Z113" s="82"/>
      <c r="AA113" s="82"/>
      <c r="AB113" s="145"/>
      <c r="AC113" s="143"/>
      <c r="AD113" s="152"/>
      <c r="AE113" s="152"/>
      <c r="AF113" s="152"/>
      <c r="AH113" s="84"/>
      <c r="AI113" s="84"/>
      <c r="AJ113" s="84"/>
      <c r="AK113" s="84"/>
      <c r="AL113" s="84"/>
      <c r="AM113" s="84"/>
      <c r="AN113" s="84"/>
      <c r="AO113" s="84"/>
      <c r="AP113" s="84"/>
      <c r="AQ113" s="84"/>
      <c r="AR113" s="84"/>
    </row>
    <row r="114" spans="2:44" s="146" customFormat="1" x14ac:dyDescent="0.2">
      <c r="B114" s="94"/>
      <c r="C114" s="94"/>
      <c r="D114" s="94"/>
      <c r="E114" s="94"/>
      <c r="F114" s="85"/>
      <c r="G114" s="85"/>
      <c r="H114" s="85"/>
      <c r="I114" s="85"/>
      <c r="J114" s="85"/>
      <c r="K114" s="85"/>
      <c r="L114" s="85"/>
      <c r="M114" s="85"/>
      <c r="N114" s="86"/>
      <c r="O114" s="86"/>
      <c r="P114" s="86"/>
      <c r="Q114" s="86"/>
      <c r="R114" s="87"/>
      <c r="S114" s="98"/>
      <c r="T114" s="141"/>
      <c r="U114" s="120"/>
      <c r="V114" s="135"/>
      <c r="W114" s="85"/>
      <c r="X114" s="118"/>
      <c r="Z114" s="82"/>
      <c r="AA114" s="82"/>
      <c r="AB114" s="145"/>
      <c r="AC114" s="143"/>
      <c r="AD114" s="152"/>
      <c r="AE114" s="152"/>
      <c r="AF114" s="152"/>
      <c r="AH114" s="84"/>
      <c r="AI114" s="84"/>
      <c r="AJ114" s="84"/>
      <c r="AK114" s="84"/>
      <c r="AL114" s="84"/>
      <c r="AM114" s="84"/>
      <c r="AN114" s="84"/>
      <c r="AO114" s="84"/>
      <c r="AP114" s="84"/>
      <c r="AQ114" s="84"/>
      <c r="AR114" s="84"/>
    </row>
    <row r="115" spans="2:44" s="146" customFormat="1" x14ac:dyDescent="0.2">
      <c r="B115" s="94"/>
      <c r="C115" s="94"/>
      <c r="D115" s="94"/>
      <c r="E115" s="94"/>
      <c r="F115" s="85"/>
      <c r="G115" s="85"/>
      <c r="H115" s="85"/>
      <c r="I115" s="85"/>
      <c r="J115" s="85"/>
      <c r="K115" s="85"/>
      <c r="L115" s="85"/>
      <c r="M115" s="85"/>
      <c r="N115" s="86"/>
      <c r="O115" s="86"/>
      <c r="P115" s="86"/>
      <c r="Q115" s="86"/>
      <c r="R115" s="87"/>
      <c r="S115" s="98"/>
      <c r="T115" s="141"/>
      <c r="U115" s="120"/>
      <c r="V115" s="135"/>
      <c r="W115" s="85"/>
      <c r="X115" s="118"/>
      <c r="Z115" s="82"/>
      <c r="AA115" s="82"/>
      <c r="AB115" s="145"/>
      <c r="AC115" s="143"/>
      <c r="AD115" s="152"/>
      <c r="AE115" s="152"/>
      <c r="AF115" s="152"/>
      <c r="AH115" s="84"/>
      <c r="AI115" s="84"/>
      <c r="AJ115" s="84"/>
      <c r="AK115" s="84"/>
      <c r="AL115" s="84"/>
      <c r="AM115" s="84"/>
      <c r="AN115" s="84"/>
      <c r="AO115" s="84"/>
      <c r="AP115" s="84"/>
      <c r="AQ115" s="84"/>
      <c r="AR115" s="84"/>
    </row>
    <row r="116" spans="2:44" s="146" customFormat="1" x14ac:dyDescent="0.2">
      <c r="B116" s="94"/>
      <c r="C116" s="94"/>
      <c r="D116" s="94"/>
      <c r="E116" s="94"/>
      <c r="F116" s="85"/>
      <c r="G116" s="85"/>
      <c r="H116" s="85"/>
      <c r="I116" s="85"/>
      <c r="J116" s="85"/>
      <c r="K116" s="85"/>
      <c r="L116" s="85"/>
      <c r="M116" s="85"/>
      <c r="N116" s="86"/>
      <c r="O116" s="86"/>
      <c r="P116" s="86"/>
      <c r="Q116" s="86"/>
      <c r="R116" s="87"/>
      <c r="S116" s="98"/>
      <c r="T116" s="141"/>
      <c r="U116" s="120"/>
      <c r="V116" s="135"/>
      <c r="W116" s="85"/>
      <c r="X116" s="118"/>
      <c r="Z116" s="82"/>
      <c r="AA116" s="82"/>
      <c r="AB116" s="145"/>
      <c r="AC116" s="143"/>
      <c r="AD116" s="152"/>
      <c r="AE116" s="152"/>
      <c r="AF116" s="152"/>
      <c r="AH116" s="84"/>
      <c r="AI116" s="84"/>
      <c r="AJ116" s="84"/>
      <c r="AK116" s="84"/>
      <c r="AL116" s="84"/>
      <c r="AM116" s="84"/>
      <c r="AN116" s="84"/>
      <c r="AO116" s="84"/>
      <c r="AP116" s="84"/>
      <c r="AQ116" s="84"/>
      <c r="AR116" s="84"/>
    </row>
    <row r="117" spans="2:44" s="146" customFormat="1" x14ac:dyDescent="0.2">
      <c r="B117" s="94"/>
      <c r="C117" s="94"/>
      <c r="D117" s="94"/>
      <c r="E117" s="94"/>
      <c r="F117" s="85"/>
      <c r="G117" s="85"/>
      <c r="H117" s="85"/>
      <c r="I117" s="85"/>
      <c r="J117" s="85"/>
      <c r="K117" s="85"/>
      <c r="L117" s="85"/>
      <c r="M117" s="85"/>
      <c r="N117" s="86"/>
      <c r="O117" s="86"/>
      <c r="P117" s="86"/>
      <c r="Q117" s="86"/>
      <c r="R117" s="87"/>
      <c r="S117" s="98"/>
      <c r="T117" s="141"/>
      <c r="U117" s="120"/>
      <c r="V117" s="135"/>
      <c r="W117" s="85"/>
      <c r="X117" s="118"/>
      <c r="Z117" s="82"/>
      <c r="AA117" s="82"/>
      <c r="AB117" s="145"/>
      <c r="AC117" s="143"/>
      <c r="AD117" s="152"/>
      <c r="AE117" s="152"/>
      <c r="AF117" s="152"/>
      <c r="AH117" s="84"/>
      <c r="AI117" s="84"/>
      <c r="AJ117" s="84"/>
      <c r="AK117" s="84"/>
      <c r="AL117" s="84"/>
      <c r="AM117" s="84"/>
      <c r="AN117" s="84"/>
      <c r="AO117" s="84"/>
      <c r="AP117" s="84"/>
      <c r="AQ117" s="84"/>
      <c r="AR117" s="84"/>
    </row>
    <row r="118" spans="2:44" s="146" customFormat="1" x14ac:dyDescent="0.2">
      <c r="B118" s="94"/>
      <c r="C118" s="94"/>
      <c r="D118" s="94"/>
      <c r="E118" s="94"/>
      <c r="F118" s="85"/>
      <c r="G118" s="85"/>
      <c r="H118" s="85"/>
      <c r="I118" s="85"/>
      <c r="J118" s="85"/>
      <c r="K118" s="85"/>
      <c r="L118" s="85"/>
      <c r="M118" s="85"/>
      <c r="N118" s="86"/>
      <c r="O118" s="86"/>
      <c r="P118" s="86"/>
      <c r="Q118" s="86"/>
      <c r="R118" s="87"/>
      <c r="S118" s="98"/>
      <c r="T118" s="141"/>
      <c r="U118" s="120"/>
      <c r="V118" s="135"/>
      <c r="W118" s="85"/>
      <c r="X118" s="118"/>
      <c r="Z118" s="82"/>
      <c r="AA118" s="82"/>
      <c r="AB118" s="145"/>
      <c r="AC118" s="143"/>
      <c r="AD118" s="152"/>
      <c r="AE118" s="152"/>
      <c r="AF118" s="152"/>
      <c r="AH118" s="84"/>
      <c r="AI118" s="84"/>
      <c r="AJ118" s="84"/>
      <c r="AK118" s="84"/>
      <c r="AL118" s="84"/>
      <c r="AM118" s="84"/>
      <c r="AN118" s="84"/>
      <c r="AO118" s="84"/>
      <c r="AP118" s="84"/>
      <c r="AQ118" s="84"/>
      <c r="AR118" s="84"/>
    </row>
    <row r="119" spans="2:44" s="146" customFormat="1" x14ac:dyDescent="0.2">
      <c r="B119" s="94"/>
      <c r="C119" s="94"/>
      <c r="D119" s="94"/>
      <c r="E119" s="94"/>
      <c r="F119" s="85"/>
      <c r="G119" s="85"/>
      <c r="H119" s="85"/>
      <c r="I119" s="85"/>
      <c r="J119" s="85"/>
      <c r="K119" s="85"/>
      <c r="L119" s="85"/>
      <c r="M119" s="85"/>
      <c r="N119" s="86"/>
      <c r="O119" s="86"/>
      <c r="P119" s="86"/>
      <c r="Q119" s="86"/>
      <c r="R119" s="87"/>
      <c r="S119" s="98"/>
      <c r="T119" s="141"/>
      <c r="U119" s="120"/>
      <c r="V119" s="135"/>
      <c r="W119" s="85"/>
      <c r="X119" s="118"/>
      <c r="Z119" s="82"/>
      <c r="AA119" s="82"/>
      <c r="AB119" s="145"/>
      <c r="AC119" s="143"/>
      <c r="AD119" s="152"/>
      <c r="AE119" s="152"/>
      <c r="AF119" s="152"/>
      <c r="AH119" s="84"/>
      <c r="AI119" s="84"/>
      <c r="AJ119" s="84"/>
      <c r="AK119" s="84"/>
      <c r="AL119" s="84"/>
      <c r="AM119" s="84"/>
      <c r="AN119" s="84"/>
      <c r="AO119" s="84"/>
      <c r="AP119" s="84"/>
      <c r="AQ119" s="84"/>
      <c r="AR119" s="84"/>
    </row>
    <row r="120" spans="2:44" s="146" customFormat="1" x14ac:dyDescent="0.2">
      <c r="B120" s="94"/>
      <c r="C120" s="94"/>
      <c r="D120" s="94"/>
      <c r="E120" s="94"/>
      <c r="F120" s="85"/>
      <c r="G120" s="85"/>
      <c r="H120" s="85"/>
      <c r="I120" s="85"/>
      <c r="J120" s="85"/>
      <c r="K120" s="85"/>
      <c r="L120" s="85"/>
      <c r="M120" s="85"/>
      <c r="N120" s="86"/>
      <c r="O120" s="86"/>
      <c r="P120" s="86"/>
      <c r="Q120" s="86"/>
      <c r="R120" s="87"/>
      <c r="S120" s="98"/>
      <c r="T120" s="141"/>
      <c r="U120" s="120"/>
      <c r="V120" s="135"/>
      <c r="W120" s="85"/>
      <c r="X120" s="118"/>
      <c r="Z120" s="82"/>
      <c r="AA120" s="82"/>
      <c r="AB120" s="145"/>
      <c r="AC120" s="143"/>
      <c r="AD120" s="152"/>
      <c r="AE120" s="152"/>
      <c r="AF120" s="152"/>
      <c r="AH120" s="84"/>
      <c r="AI120" s="84"/>
      <c r="AJ120" s="84"/>
      <c r="AK120" s="84"/>
      <c r="AL120" s="84"/>
      <c r="AM120" s="84"/>
      <c r="AN120" s="84"/>
      <c r="AO120" s="84"/>
      <c r="AP120" s="84"/>
      <c r="AQ120" s="84"/>
      <c r="AR120" s="84"/>
    </row>
    <row r="121" spans="2:44" s="146" customFormat="1" x14ac:dyDescent="0.2">
      <c r="B121" s="94"/>
      <c r="C121" s="94"/>
      <c r="D121" s="94"/>
      <c r="E121" s="94"/>
      <c r="F121" s="85"/>
      <c r="G121" s="85"/>
      <c r="H121" s="85"/>
      <c r="I121" s="85"/>
      <c r="J121" s="85"/>
      <c r="K121" s="85"/>
      <c r="L121" s="85"/>
      <c r="M121" s="85"/>
      <c r="N121" s="86"/>
      <c r="O121" s="86"/>
      <c r="P121" s="86"/>
      <c r="Q121" s="86"/>
      <c r="R121" s="87"/>
      <c r="S121" s="98"/>
      <c r="T121" s="141"/>
      <c r="U121" s="120"/>
      <c r="V121" s="135"/>
      <c r="W121" s="85"/>
      <c r="X121" s="118"/>
      <c r="Z121" s="82"/>
      <c r="AA121" s="82"/>
      <c r="AB121" s="145"/>
      <c r="AC121" s="143"/>
      <c r="AD121" s="152"/>
      <c r="AE121" s="152"/>
      <c r="AF121" s="152"/>
      <c r="AH121" s="84"/>
      <c r="AI121" s="84"/>
      <c r="AJ121" s="84"/>
      <c r="AK121" s="84"/>
      <c r="AL121" s="84"/>
      <c r="AM121" s="84"/>
      <c r="AN121" s="84"/>
      <c r="AO121" s="84"/>
      <c r="AP121" s="84"/>
      <c r="AQ121" s="84"/>
      <c r="AR121" s="84"/>
    </row>
    <row r="122" spans="2:44" s="146" customFormat="1" x14ac:dyDescent="0.2">
      <c r="B122" s="94"/>
      <c r="C122" s="94"/>
      <c r="D122" s="94"/>
      <c r="E122" s="94"/>
      <c r="F122" s="85"/>
      <c r="G122" s="85"/>
      <c r="H122" s="85"/>
      <c r="I122" s="85"/>
      <c r="J122" s="85"/>
      <c r="K122" s="85"/>
      <c r="L122" s="85"/>
      <c r="M122" s="85"/>
      <c r="N122" s="86"/>
      <c r="O122" s="86"/>
      <c r="P122" s="86"/>
      <c r="Q122" s="86"/>
      <c r="R122" s="87"/>
      <c r="S122" s="98"/>
      <c r="T122" s="141"/>
      <c r="U122" s="120"/>
      <c r="V122" s="135"/>
      <c r="W122" s="85"/>
      <c r="X122" s="118"/>
      <c r="Z122" s="82"/>
      <c r="AA122" s="82"/>
      <c r="AB122" s="145"/>
      <c r="AC122" s="143"/>
      <c r="AD122" s="152"/>
      <c r="AE122" s="152"/>
      <c r="AF122" s="152"/>
      <c r="AH122" s="84"/>
      <c r="AI122" s="84"/>
      <c r="AJ122" s="84"/>
      <c r="AK122" s="84"/>
      <c r="AL122" s="84"/>
      <c r="AM122" s="84"/>
      <c r="AN122" s="84"/>
      <c r="AO122" s="84"/>
      <c r="AP122" s="84"/>
      <c r="AQ122" s="84"/>
      <c r="AR122" s="84"/>
    </row>
    <row r="123" spans="2:44" s="146" customFormat="1" x14ac:dyDescent="0.2">
      <c r="B123" s="94"/>
      <c r="C123" s="94"/>
      <c r="D123" s="94"/>
      <c r="E123" s="94"/>
      <c r="F123" s="85"/>
      <c r="G123" s="85"/>
      <c r="H123" s="85"/>
      <c r="I123" s="85"/>
      <c r="J123" s="85"/>
      <c r="K123" s="85"/>
      <c r="L123" s="85"/>
      <c r="M123" s="85"/>
      <c r="N123" s="86"/>
      <c r="O123" s="86"/>
      <c r="P123" s="86"/>
      <c r="Q123" s="86"/>
      <c r="R123" s="87"/>
      <c r="S123" s="98"/>
      <c r="T123" s="141"/>
      <c r="U123" s="120"/>
      <c r="V123" s="135"/>
      <c r="W123" s="85"/>
      <c r="X123" s="118"/>
      <c r="Z123" s="82"/>
      <c r="AA123" s="82"/>
      <c r="AB123" s="145"/>
      <c r="AC123" s="143"/>
      <c r="AD123" s="152"/>
      <c r="AE123" s="152"/>
      <c r="AF123" s="152"/>
      <c r="AH123" s="84"/>
      <c r="AI123" s="84"/>
      <c r="AJ123" s="84"/>
      <c r="AK123" s="84"/>
      <c r="AL123" s="84"/>
      <c r="AM123" s="84"/>
      <c r="AN123" s="84"/>
      <c r="AO123" s="84"/>
      <c r="AP123" s="84"/>
      <c r="AQ123" s="84"/>
      <c r="AR123" s="84"/>
    </row>
    <row r="124" spans="2:44" s="146" customFormat="1" x14ac:dyDescent="0.2">
      <c r="B124" s="94"/>
      <c r="C124" s="94"/>
      <c r="D124" s="94"/>
      <c r="E124" s="94"/>
      <c r="F124" s="85"/>
      <c r="G124" s="85"/>
      <c r="H124" s="85"/>
      <c r="I124" s="85"/>
      <c r="J124" s="85"/>
      <c r="K124" s="85"/>
      <c r="L124" s="85"/>
      <c r="M124" s="85"/>
      <c r="N124" s="86"/>
      <c r="O124" s="86"/>
      <c r="P124" s="86"/>
      <c r="Q124" s="86"/>
      <c r="R124" s="87"/>
      <c r="S124" s="98"/>
      <c r="T124" s="141"/>
      <c r="U124" s="120"/>
      <c r="V124" s="135"/>
      <c r="W124" s="85"/>
      <c r="X124" s="118"/>
      <c r="Z124" s="82"/>
      <c r="AA124" s="82"/>
      <c r="AB124" s="145"/>
      <c r="AC124" s="143"/>
      <c r="AD124" s="152"/>
      <c r="AE124" s="152"/>
      <c r="AF124" s="152"/>
      <c r="AH124" s="84"/>
      <c r="AI124" s="84"/>
      <c r="AJ124" s="84"/>
      <c r="AK124" s="84"/>
      <c r="AL124" s="84"/>
      <c r="AM124" s="84"/>
      <c r="AN124" s="84"/>
      <c r="AO124" s="84"/>
      <c r="AP124" s="84"/>
      <c r="AQ124" s="84"/>
      <c r="AR124" s="84"/>
    </row>
    <row r="125" spans="2:44" s="146" customFormat="1" x14ac:dyDescent="0.2">
      <c r="B125" s="94"/>
      <c r="C125" s="94"/>
      <c r="D125" s="94"/>
      <c r="E125" s="94"/>
      <c r="F125" s="85"/>
      <c r="G125" s="85"/>
      <c r="H125" s="85"/>
      <c r="I125" s="85"/>
      <c r="J125" s="85"/>
      <c r="K125" s="85"/>
      <c r="L125" s="85"/>
      <c r="M125" s="85"/>
      <c r="N125" s="86"/>
      <c r="O125" s="86"/>
      <c r="P125" s="86"/>
      <c r="Q125" s="86"/>
      <c r="R125" s="87"/>
      <c r="S125" s="98"/>
      <c r="T125" s="141"/>
      <c r="U125" s="120"/>
      <c r="V125" s="135"/>
      <c r="W125" s="85"/>
      <c r="X125" s="118"/>
      <c r="Z125" s="82"/>
      <c r="AA125" s="82"/>
      <c r="AB125" s="145"/>
      <c r="AC125" s="143"/>
      <c r="AD125" s="152"/>
      <c r="AE125" s="152"/>
      <c r="AF125" s="152"/>
      <c r="AH125" s="84"/>
      <c r="AI125" s="84"/>
      <c r="AJ125" s="84"/>
      <c r="AK125" s="84"/>
      <c r="AL125" s="84"/>
      <c r="AM125" s="84"/>
      <c r="AN125" s="84"/>
      <c r="AO125" s="84"/>
      <c r="AP125" s="84"/>
      <c r="AQ125" s="84"/>
      <c r="AR125" s="84"/>
    </row>
    <row r="126" spans="2:44" s="146" customFormat="1" x14ac:dyDescent="0.2">
      <c r="B126" s="94"/>
      <c r="C126" s="94"/>
      <c r="D126" s="94"/>
      <c r="E126" s="94"/>
      <c r="F126" s="85"/>
      <c r="G126" s="85"/>
      <c r="H126" s="85"/>
      <c r="I126" s="85"/>
      <c r="J126" s="85"/>
      <c r="K126" s="85"/>
      <c r="L126" s="85"/>
      <c r="M126" s="85"/>
      <c r="N126" s="86"/>
      <c r="O126" s="86"/>
      <c r="P126" s="86"/>
      <c r="Q126" s="86"/>
      <c r="R126" s="87"/>
      <c r="S126" s="98"/>
      <c r="T126" s="141"/>
      <c r="U126" s="120"/>
      <c r="V126" s="135"/>
      <c r="W126" s="85"/>
      <c r="X126" s="118"/>
      <c r="Z126" s="82"/>
      <c r="AA126" s="82"/>
      <c r="AB126" s="145"/>
      <c r="AC126" s="143"/>
      <c r="AD126" s="152"/>
      <c r="AE126" s="152"/>
      <c r="AF126" s="152"/>
      <c r="AH126" s="84"/>
      <c r="AI126" s="84"/>
      <c r="AJ126" s="84"/>
      <c r="AK126" s="84"/>
      <c r="AL126" s="84"/>
      <c r="AM126" s="84"/>
      <c r="AN126" s="84"/>
      <c r="AO126" s="84"/>
      <c r="AP126" s="84"/>
      <c r="AQ126" s="84"/>
      <c r="AR126" s="84"/>
    </row>
    <row r="127" spans="2:44" s="146" customFormat="1" x14ac:dyDescent="0.2">
      <c r="B127" s="94"/>
      <c r="C127" s="94"/>
      <c r="D127" s="94"/>
      <c r="E127" s="94"/>
      <c r="F127" s="85"/>
      <c r="G127" s="85"/>
      <c r="H127" s="85"/>
      <c r="I127" s="85"/>
      <c r="J127" s="85"/>
      <c r="K127" s="85"/>
      <c r="L127" s="85"/>
      <c r="M127" s="85"/>
      <c r="N127" s="86"/>
      <c r="O127" s="86"/>
      <c r="P127" s="86"/>
      <c r="Q127" s="86"/>
      <c r="R127" s="87"/>
      <c r="S127" s="98"/>
      <c r="T127" s="141"/>
      <c r="U127" s="120"/>
      <c r="V127" s="135"/>
      <c r="W127" s="85"/>
      <c r="X127" s="118"/>
      <c r="Z127" s="82"/>
      <c r="AA127" s="82"/>
      <c r="AB127" s="145"/>
      <c r="AC127" s="143"/>
      <c r="AD127" s="152"/>
      <c r="AE127" s="152"/>
      <c r="AF127" s="152"/>
      <c r="AH127" s="84"/>
      <c r="AI127" s="84"/>
      <c r="AJ127" s="84"/>
      <c r="AK127" s="84"/>
      <c r="AL127" s="84"/>
      <c r="AM127" s="84"/>
      <c r="AN127" s="84"/>
      <c r="AO127" s="84"/>
      <c r="AP127" s="84"/>
      <c r="AQ127" s="84"/>
      <c r="AR127" s="84"/>
    </row>
    <row r="128" spans="2:44" s="146" customFormat="1" x14ac:dyDescent="0.2">
      <c r="B128" s="94"/>
      <c r="C128" s="94"/>
      <c r="D128" s="94"/>
      <c r="E128" s="94"/>
      <c r="F128" s="85"/>
      <c r="G128" s="85"/>
      <c r="H128" s="85"/>
      <c r="I128" s="85"/>
      <c r="J128" s="85"/>
      <c r="K128" s="85"/>
      <c r="L128" s="85"/>
      <c r="M128" s="85"/>
      <c r="N128" s="86"/>
      <c r="O128" s="86"/>
      <c r="P128" s="86"/>
      <c r="Q128" s="86"/>
      <c r="R128" s="87"/>
      <c r="S128" s="98"/>
      <c r="T128" s="141"/>
      <c r="U128" s="120"/>
      <c r="V128" s="135"/>
      <c r="W128" s="85"/>
      <c r="X128" s="118"/>
      <c r="Z128" s="82"/>
      <c r="AA128" s="82"/>
      <c r="AB128" s="145"/>
      <c r="AC128" s="143"/>
      <c r="AD128" s="152"/>
      <c r="AE128" s="152"/>
      <c r="AF128" s="152"/>
      <c r="AH128" s="84"/>
      <c r="AI128" s="84"/>
      <c r="AJ128" s="84"/>
      <c r="AK128" s="84"/>
      <c r="AL128" s="84"/>
      <c r="AM128" s="84"/>
      <c r="AN128" s="84"/>
      <c r="AO128" s="84"/>
      <c r="AP128" s="84"/>
      <c r="AQ128" s="84"/>
      <c r="AR128" s="84"/>
    </row>
    <row r="129" spans="2:44" s="146" customFormat="1" x14ac:dyDescent="0.2">
      <c r="B129" s="94"/>
      <c r="C129" s="94"/>
      <c r="D129" s="94"/>
      <c r="E129" s="94"/>
      <c r="F129" s="85"/>
      <c r="G129" s="85"/>
      <c r="H129" s="85"/>
      <c r="I129" s="85"/>
      <c r="J129" s="85"/>
      <c r="K129" s="85"/>
      <c r="L129" s="85"/>
      <c r="M129" s="85"/>
      <c r="N129" s="86"/>
      <c r="O129" s="86"/>
      <c r="P129" s="86"/>
      <c r="Q129" s="86"/>
      <c r="R129" s="87"/>
      <c r="S129" s="98"/>
      <c r="T129" s="141"/>
      <c r="U129" s="120"/>
      <c r="V129" s="135"/>
      <c r="W129" s="85"/>
      <c r="X129" s="118"/>
      <c r="Z129" s="82"/>
      <c r="AA129" s="82"/>
      <c r="AB129" s="145"/>
      <c r="AC129" s="143"/>
      <c r="AD129" s="152"/>
      <c r="AE129" s="152"/>
      <c r="AF129" s="152"/>
      <c r="AH129" s="84"/>
      <c r="AI129" s="84"/>
      <c r="AJ129" s="84"/>
      <c r="AK129" s="84"/>
      <c r="AL129" s="84"/>
      <c r="AM129" s="84"/>
      <c r="AN129" s="84"/>
      <c r="AO129" s="84"/>
      <c r="AP129" s="84"/>
      <c r="AQ129" s="84"/>
      <c r="AR129" s="84"/>
    </row>
    <row r="130" spans="2:44" s="146" customFormat="1" x14ac:dyDescent="0.2">
      <c r="B130" s="94"/>
      <c r="C130" s="94"/>
      <c r="D130" s="94"/>
      <c r="E130" s="94"/>
      <c r="F130" s="85"/>
      <c r="G130" s="85"/>
      <c r="H130" s="85"/>
      <c r="I130" s="85"/>
      <c r="J130" s="85"/>
      <c r="K130" s="85"/>
      <c r="L130" s="85"/>
      <c r="M130" s="85"/>
      <c r="N130" s="86"/>
      <c r="O130" s="86"/>
      <c r="P130" s="86"/>
      <c r="Q130" s="86"/>
      <c r="R130" s="87"/>
      <c r="S130" s="98"/>
      <c r="T130" s="141"/>
      <c r="U130" s="120"/>
      <c r="V130" s="135"/>
      <c r="W130" s="85"/>
      <c r="X130" s="118"/>
      <c r="Z130" s="82"/>
      <c r="AA130" s="82"/>
      <c r="AB130" s="145"/>
      <c r="AC130" s="143"/>
      <c r="AD130" s="152"/>
      <c r="AE130" s="152"/>
      <c r="AF130" s="152"/>
      <c r="AH130" s="84"/>
      <c r="AI130" s="84"/>
      <c r="AJ130" s="84"/>
      <c r="AK130" s="84"/>
      <c r="AL130" s="84"/>
      <c r="AM130" s="84"/>
      <c r="AN130" s="84"/>
      <c r="AO130" s="84"/>
      <c r="AP130" s="84"/>
      <c r="AQ130" s="84"/>
      <c r="AR130" s="84"/>
    </row>
    <row r="131" spans="2:44" s="146" customFormat="1" x14ac:dyDescent="0.2">
      <c r="B131" s="94"/>
      <c r="C131" s="94"/>
      <c r="D131" s="94"/>
      <c r="E131" s="94"/>
      <c r="F131" s="85"/>
      <c r="G131" s="85"/>
      <c r="H131" s="85"/>
      <c r="I131" s="85"/>
      <c r="J131" s="85"/>
      <c r="K131" s="85"/>
      <c r="L131" s="85"/>
      <c r="M131" s="85"/>
      <c r="N131" s="86"/>
      <c r="O131" s="86"/>
      <c r="P131" s="86"/>
      <c r="Q131" s="86"/>
      <c r="R131" s="87"/>
      <c r="S131" s="98"/>
      <c r="T131" s="141"/>
      <c r="U131" s="120"/>
      <c r="V131" s="135"/>
      <c r="W131" s="85"/>
      <c r="X131" s="118"/>
      <c r="Z131" s="82"/>
      <c r="AA131" s="82"/>
      <c r="AB131" s="145"/>
      <c r="AC131" s="143"/>
      <c r="AD131" s="152"/>
      <c r="AE131" s="152"/>
      <c r="AF131" s="152"/>
      <c r="AH131" s="84"/>
      <c r="AI131" s="84"/>
      <c r="AJ131" s="84"/>
      <c r="AK131" s="84"/>
      <c r="AL131" s="84"/>
      <c r="AM131" s="84"/>
      <c r="AN131" s="84"/>
      <c r="AO131" s="84"/>
      <c r="AP131" s="84"/>
      <c r="AQ131" s="84"/>
      <c r="AR131" s="84"/>
    </row>
    <row r="132" spans="2:44" s="146" customFormat="1" x14ac:dyDescent="0.2">
      <c r="B132" s="94"/>
      <c r="C132" s="94"/>
      <c r="D132" s="94"/>
      <c r="E132" s="94"/>
      <c r="F132" s="85"/>
      <c r="G132" s="85"/>
      <c r="H132" s="85"/>
      <c r="I132" s="85"/>
      <c r="J132" s="85"/>
      <c r="K132" s="85"/>
      <c r="L132" s="85"/>
      <c r="M132" s="85"/>
      <c r="N132" s="86"/>
      <c r="O132" s="86"/>
      <c r="P132" s="86"/>
      <c r="Q132" s="86"/>
      <c r="R132" s="87"/>
      <c r="S132" s="98"/>
      <c r="T132" s="141"/>
      <c r="U132" s="120"/>
      <c r="V132" s="135"/>
      <c r="W132" s="85"/>
      <c r="X132" s="118"/>
      <c r="Z132" s="82"/>
      <c r="AA132" s="82"/>
      <c r="AB132" s="145"/>
      <c r="AC132" s="143"/>
      <c r="AD132" s="152"/>
      <c r="AE132" s="152"/>
      <c r="AF132" s="152"/>
      <c r="AH132" s="84"/>
      <c r="AI132" s="84"/>
      <c r="AJ132" s="84"/>
      <c r="AK132" s="84"/>
      <c r="AL132" s="84"/>
      <c r="AM132" s="84"/>
      <c r="AN132" s="84"/>
      <c r="AO132" s="84"/>
      <c r="AP132" s="84"/>
      <c r="AQ132" s="84"/>
      <c r="AR132" s="84"/>
    </row>
    <row r="133" spans="2:44" s="146" customFormat="1" x14ac:dyDescent="0.2">
      <c r="B133" s="94"/>
      <c r="C133" s="94"/>
      <c r="D133" s="94"/>
      <c r="E133" s="94"/>
      <c r="F133" s="85"/>
      <c r="G133" s="85"/>
      <c r="H133" s="85"/>
      <c r="I133" s="85"/>
      <c r="J133" s="85"/>
      <c r="K133" s="85"/>
      <c r="L133" s="85"/>
      <c r="M133" s="85"/>
      <c r="N133" s="86"/>
      <c r="O133" s="86"/>
      <c r="P133" s="86"/>
      <c r="Q133" s="86"/>
      <c r="R133" s="87"/>
      <c r="S133" s="98"/>
      <c r="T133" s="141"/>
      <c r="U133" s="120"/>
      <c r="V133" s="135"/>
      <c r="W133" s="85"/>
      <c r="X133" s="118"/>
      <c r="Z133" s="82"/>
      <c r="AA133" s="82"/>
      <c r="AB133" s="145"/>
      <c r="AC133" s="143"/>
      <c r="AD133" s="152"/>
      <c r="AE133" s="152"/>
      <c r="AF133" s="152"/>
      <c r="AH133" s="84"/>
      <c r="AI133" s="84"/>
      <c r="AJ133" s="84"/>
      <c r="AK133" s="84"/>
      <c r="AL133" s="84"/>
      <c r="AM133" s="84"/>
      <c r="AN133" s="84"/>
      <c r="AO133" s="84"/>
      <c r="AP133" s="84"/>
      <c r="AQ133" s="84"/>
      <c r="AR133" s="84"/>
    </row>
    <row r="134" spans="2:44" s="146" customFormat="1" x14ac:dyDescent="0.2">
      <c r="B134" s="94"/>
      <c r="C134" s="94"/>
      <c r="D134" s="94"/>
      <c r="E134" s="94"/>
      <c r="F134" s="85"/>
      <c r="G134" s="85"/>
      <c r="H134" s="85"/>
      <c r="I134" s="85"/>
      <c r="J134" s="85"/>
      <c r="K134" s="85"/>
      <c r="L134" s="85"/>
      <c r="M134" s="85"/>
      <c r="N134" s="86"/>
      <c r="O134" s="86"/>
      <c r="P134" s="86"/>
      <c r="Q134" s="86"/>
      <c r="R134" s="87"/>
      <c r="S134" s="98"/>
      <c r="T134" s="141"/>
      <c r="U134" s="120"/>
      <c r="V134" s="135"/>
      <c r="W134" s="85"/>
      <c r="X134" s="118"/>
      <c r="Z134" s="82"/>
      <c r="AA134" s="82"/>
      <c r="AB134" s="145"/>
      <c r="AC134" s="143"/>
      <c r="AD134" s="152"/>
      <c r="AE134" s="152"/>
      <c r="AF134" s="152"/>
      <c r="AH134" s="84"/>
      <c r="AI134" s="84"/>
      <c r="AJ134" s="84"/>
      <c r="AK134" s="84"/>
      <c r="AL134" s="84"/>
      <c r="AM134" s="84"/>
      <c r="AN134" s="84"/>
      <c r="AO134" s="84"/>
      <c r="AP134" s="84"/>
      <c r="AQ134" s="84"/>
      <c r="AR134" s="84"/>
    </row>
    <row r="135" spans="2:44" s="146" customFormat="1" x14ac:dyDescent="0.2">
      <c r="B135" s="94"/>
      <c r="C135" s="94"/>
      <c r="D135" s="94"/>
      <c r="E135" s="94"/>
      <c r="F135" s="85"/>
      <c r="G135" s="85"/>
      <c r="H135" s="85"/>
      <c r="I135" s="85"/>
      <c r="J135" s="85"/>
      <c r="K135" s="85"/>
      <c r="L135" s="85"/>
      <c r="M135" s="85"/>
      <c r="N135" s="86"/>
      <c r="O135" s="86"/>
      <c r="P135" s="86"/>
      <c r="Q135" s="86"/>
      <c r="R135" s="87"/>
      <c r="S135" s="98"/>
      <c r="T135" s="141"/>
      <c r="U135" s="120"/>
      <c r="V135" s="135"/>
      <c r="W135" s="85"/>
      <c r="X135" s="118"/>
      <c r="Z135" s="82"/>
      <c r="AA135" s="82"/>
      <c r="AB135" s="145"/>
      <c r="AC135" s="143"/>
      <c r="AD135" s="152"/>
      <c r="AE135" s="152"/>
      <c r="AF135" s="152"/>
      <c r="AH135" s="84"/>
      <c r="AI135" s="84"/>
      <c r="AJ135" s="84"/>
      <c r="AK135" s="84"/>
      <c r="AL135" s="84"/>
      <c r="AM135" s="84"/>
      <c r="AN135" s="84"/>
      <c r="AO135" s="84"/>
      <c r="AP135" s="84"/>
      <c r="AQ135" s="84"/>
      <c r="AR135" s="84"/>
    </row>
    <row r="136" spans="2:44" s="146" customFormat="1" x14ac:dyDescent="0.2">
      <c r="B136" s="94"/>
      <c r="C136" s="94"/>
      <c r="D136" s="94"/>
      <c r="E136" s="94"/>
      <c r="F136" s="85"/>
      <c r="G136" s="85"/>
      <c r="H136" s="85"/>
      <c r="I136" s="85"/>
      <c r="J136" s="85"/>
      <c r="K136" s="85"/>
      <c r="L136" s="85"/>
      <c r="M136" s="85"/>
      <c r="N136" s="86"/>
      <c r="O136" s="86"/>
      <c r="P136" s="86"/>
      <c r="Q136" s="86"/>
      <c r="R136" s="87"/>
      <c r="S136" s="98"/>
      <c r="T136" s="141"/>
      <c r="U136" s="120"/>
      <c r="V136" s="135"/>
      <c r="W136" s="85"/>
      <c r="X136" s="118"/>
      <c r="Z136" s="82"/>
      <c r="AA136" s="82"/>
      <c r="AB136" s="145"/>
      <c r="AC136" s="143"/>
      <c r="AD136" s="152"/>
      <c r="AE136" s="152"/>
      <c r="AF136" s="152"/>
      <c r="AH136" s="84"/>
      <c r="AI136" s="84"/>
      <c r="AJ136" s="84"/>
      <c r="AK136" s="84"/>
      <c r="AL136" s="84"/>
      <c r="AM136" s="84"/>
      <c r="AN136" s="84"/>
      <c r="AO136" s="84"/>
      <c r="AP136" s="84"/>
      <c r="AQ136" s="84"/>
      <c r="AR136" s="84"/>
    </row>
    <row r="137" spans="2:44" s="146" customFormat="1" x14ac:dyDescent="0.2">
      <c r="B137" s="94"/>
      <c r="C137" s="94"/>
      <c r="D137" s="94"/>
      <c r="E137" s="94"/>
      <c r="F137" s="85"/>
      <c r="G137" s="85"/>
      <c r="H137" s="85"/>
      <c r="I137" s="85"/>
      <c r="J137" s="85"/>
      <c r="K137" s="85"/>
      <c r="L137" s="85"/>
      <c r="M137" s="85"/>
      <c r="N137" s="86"/>
      <c r="O137" s="86"/>
      <c r="P137" s="86"/>
      <c r="Q137" s="86"/>
      <c r="R137" s="87"/>
      <c r="S137" s="98"/>
      <c r="T137" s="141"/>
      <c r="U137" s="120"/>
      <c r="V137" s="135"/>
      <c r="W137" s="85"/>
      <c r="X137" s="118"/>
      <c r="Z137" s="82"/>
      <c r="AA137" s="82"/>
      <c r="AB137" s="145"/>
      <c r="AC137" s="143"/>
      <c r="AD137" s="152"/>
      <c r="AE137" s="152"/>
      <c r="AF137" s="152"/>
      <c r="AH137" s="84"/>
      <c r="AI137" s="84"/>
      <c r="AJ137" s="84"/>
      <c r="AK137" s="84"/>
      <c r="AL137" s="84"/>
      <c r="AM137" s="84"/>
      <c r="AN137" s="84"/>
      <c r="AO137" s="84"/>
      <c r="AP137" s="84"/>
      <c r="AQ137" s="84"/>
      <c r="AR137" s="84"/>
    </row>
    <row r="138" spans="2:44" s="146" customFormat="1" x14ac:dyDescent="0.2">
      <c r="B138" s="94"/>
      <c r="C138" s="94"/>
      <c r="D138" s="94"/>
      <c r="E138" s="94"/>
      <c r="F138" s="85"/>
      <c r="G138" s="85"/>
      <c r="H138" s="85"/>
      <c r="I138" s="85"/>
      <c r="J138" s="85"/>
      <c r="K138" s="85"/>
      <c r="L138" s="85"/>
      <c r="M138" s="85"/>
      <c r="N138" s="86"/>
      <c r="O138" s="86"/>
      <c r="P138" s="86"/>
      <c r="Q138" s="86"/>
      <c r="R138" s="87"/>
      <c r="S138" s="98"/>
      <c r="T138" s="141"/>
      <c r="U138" s="120"/>
      <c r="V138" s="135"/>
      <c r="W138" s="85"/>
      <c r="X138" s="118"/>
      <c r="Z138" s="82"/>
      <c r="AA138" s="82"/>
      <c r="AB138" s="145"/>
      <c r="AC138" s="143"/>
      <c r="AD138" s="152"/>
      <c r="AE138" s="152"/>
      <c r="AF138" s="152"/>
      <c r="AH138" s="84"/>
      <c r="AI138" s="84"/>
      <c r="AJ138" s="84"/>
      <c r="AK138" s="84"/>
      <c r="AL138" s="84"/>
      <c r="AM138" s="84"/>
      <c r="AN138" s="84"/>
      <c r="AO138" s="84"/>
      <c r="AP138" s="84"/>
      <c r="AQ138" s="84"/>
      <c r="AR138" s="84"/>
    </row>
    <row r="139" spans="2:44" s="146" customFormat="1" x14ac:dyDescent="0.2">
      <c r="B139" s="94"/>
      <c r="C139" s="94"/>
      <c r="D139" s="94"/>
      <c r="E139" s="94"/>
      <c r="F139" s="85"/>
      <c r="G139" s="85"/>
      <c r="H139" s="85"/>
      <c r="I139" s="85"/>
      <c r="J139" s="85"/>
      <c r="K139" s="85"/>
      <c r="L139" s="85"/>
      <c r="M139" s="85"/>
      <c r="N139" s="86"/>
      <c r="O139" s="86"/>
      <c r="P139" s="86"/>
      <c r="Q139" s="86"/>
      <c r="R139" s="87"/>
      <c r="S139" s="98"/>
      <c r="T139" s="141"/>
      <c r="U139" s="120"/>
      <c r="V139" s="135"/>
      <c r="W139" s="85"/>
      <c r="X139" s="118"/>
      <c r="Z139" s="82"/>
      <c r="AA139" s="82"/>
      <c r="AB139" s="145"/>
      <c r="AC139" s="143"/>
      <c r="AD139" s="152"/>
      <c r="AE139" s="152"/>
      <c r="AF139" s="152"/>
      <c r="AH139" s="84"/>
      <c r="AI139" s="84"/>
      <c r="AJ139" s="84"/>
      <c r="AK139" s="84"/>
      <c r="AL139" s="84"/>
      <c r="AM139" s="84"/>
      <c r="AN139" s="84"/>
      <c r="AO139" s="84"/>
      <c r="AP139" s="84"/>
      <c r="AQ139" s="84"/>
      <c r="AR139" s="84"/>
    </row>
    <row r="140" spans="2:44" s="146" customFormat="1" x14ac:dyDescent="0.2">
      <c r="B140" s="94"/>
      <c r="C140" s="94"/>
      <c r="D140" s="94"/>
      <c r="E140" s="94"/>
      <c r="F140" s="85"/>
      <c r="G140" s="85"/>
      <c r="H140" s="85"/>
      <c r="I140" s="85"/>
      <c r="J140" s="85"/>
      <c r="K140" s="85"/>
      <c r="L140" s="85"/>
      <c r="M140" s="85"/>
      <c r="N140" s="86"/>
      <c r="O140" s="86"/>
      <c r="P140" s="86"/>
      <c r="Q140" s="86"/>
      <c r="R140" s="87"/>
      <c r="S140" s="98"/>
      <c r="T140" s="141"/>
      <c r="U140" s="120"/>
      <c r="V140" s="135"/>
      <c r="W140" s="85"/>
      <c r="X140" s="118"/>
      <c r="Z140" s="82"/>
      <c r="AA140" s="82"/>
      <c r="AB140" s="145"/>
      <c r="AC140" s="143"/>
      <c r="AD140" s="152"/>
      <c r="AE140" s="152"/>
      <c r="AF140" s="152"/>
      <c r="AH140" s="84"/>
      <c r="AI140" s="84"/>
      <c r="AJ140" s="84"/>
      <c r="AK140" s="84"/>
      <c r="AL140" s="84"/>
      <c r="AM140" s="84"/>
      <c r="AN140" s="84"/>
      <c r="AO140" s="84"/>
      <c r="AP140" s="84"/>
      <c r="AQ140" s="84"/>
      <c r="AR140" s="84"/>
    </row>
    <row r="141" spans="2:44" s="146" customFormat="1" x14ac:dyDescent="0.2">
      <c r="B141" s="94"/>
      <c r="C141" s="94"/>
      <c r="D141" s="94"/>
      <c r="E141" s="94"/>
      <c r="F141" s="85"/>
      <c r="G141" s="85"/>
      <c r="H141" s="85"/>
      <c r="I141" s="85"/>
      <c r="J141" s="85"/>
      <c r="K141" s="85"/>
      <c r="L141" s="85"/>
      <c r="M141" s="85"/>
      <c r="N141" s="86"/>
      <c r="O141" s="86"/>
      <c r="P141" s="86"/>
      <c r="Q141" s="86"/>
      <c r="R141" s="87"/>
      <c r="S141" s="98"/>
      <c r="T141" s="141"/>
      <c r="U141" s="120"/>
      <c r="V141" s="135"/>
      <c r="W141" s="85"/>
      <c r="X141" s="118"/>
      <c r="Z141" s="82"/>
      <c r="AA141" s="82"/>
      <c r="AB141" s="145"/>
      <c r="AC141" s="143"/>
      <c r="AD141" s="152"/>
      <c r="AE141" s="152"/>
      <c r="AF141" s="152"/>
      <c r="AH141" s="84"/>
      <c r="AI141" s="84"/>
      <c r="AJ141" s="84"/>
      <c r="AK141" s="84"/>
      <c r="AL141" s="84"/>
      <c r="AM141" s="84"/>
      <c r="AN141" s="84"/>
      <c r="AO141" s="84"/>
      <c r="AP141" s="84"/>
      <c r="AQ141" s="84"/>
      <c r="AR141" s="84"/>
    </row>
    <row r="142" spans="2:44" s="146" customFormat="1" x14ac:dyDescent="0.2">
      <c r="B142" s="94"/>
      <c r="C142" s="94"/>
      <c r="D142" s="94"/>
      <c r="E142" s="94"/>
      <c r="F142" s="85"/>
      <c r="G142" s="85"/>
      <c r="H142" s="85"/>
      <c r="I142" s="85"/>
      <c r="J142" s="85"/>
      <c r="K142" s="85"/>
      <c r="L142" s="85"/>
      <c r="M142" s="85"/>
      <c r="N142" s="86"/>
      <c r="O142" s="86"/>
      <c r="P142" s="86"/>
      <c r="Q142" s="86"/>
      <c r="R142" s="87"/>
      <c r="S142" s="98"/>
      <c r="T142" s="141"/>
      <c r="U142" s="120"/>
      <c r="V142" s="135"/>
      <c r="W142" s="85"/>
      <c r="X142" s="118"/>
      <c r="Z142" s="82"/>
      <c r="AA142" s="82"/>
      <c r="AB142" s="145"/>
      <c r="AC142" s="143"/>
      <c r="AD142" s="152"/>
      <c r="AE142" s="152"/>
      <c r="AF142" s="152"/>
      <c r="AH142" s="84"/>
      <c r="AI142" s="84"/>
      <c r="AJ142" s="84"/>
      <c r="AK142" s="84"/>
      <c r="AL142" s="84"/>
      <c r="AM142" s="84"/>
      <c r="AN142" s="84"/>
      <c r="AO142" s="84"/>
      <c r="AP142" s="84"/>
      <c r="AQ142" s="84"/>
      <c r="AR142" s="84"/>
    </row>
    <row r="143" spans="2:44" s="146" customFormat="1" x14ac:dyDescent="0.2">
      <c r="B143" s="94"/>
      <c r="C143" s="94"/>
      <c r="D143" s="94"/>
      <c r="E143" s="94"/>
      <c r="F143" s="85"/>
      <c r="G143" s="85"/>
      <c r="H143" s="85"/>
      <c r="I143" s="85"/>
      <c r="J143" s="85"/>
      <c r="K143" s="85"/>
      <c r="L143" s="85"/>
      <c r="M143" s="85"/>
      <c r="N143" s="86"/>
      <c r="O143" s="86"/>
      <c r="P143" s="86"/>
      <c r="Q143" s="86"/>
      <c r="R143" s="87"/>
      <c r="S143" s="98"/>
      <c r="T143" s="141"/>
      <c r="U143" s="120"/>
      <c r="V143" s="135"/>
      <c r="W143" s="85"/>
      <c r="X143" s="118"/>
      <c r="Z143" s="82"/>
      <c r="AA143" s="82"/>
      <c r="AB143" s="145"/>
      <c r="AC143" s="143"/>
      <c r="AD143" s="152"/>
      <c r="AE143" s="152"/>
      <c r="AF143" s="152"/>
      <c r="AH143" s="84"/>
      <c r="AI143" s="84"/>
      <c r="AJ143" s="84"/>
      <c r="AK143" s="84"/>
      <c r="AL143" s="84"/>
      <c r="AM143" s="84"/>
      <c r="AN143" s="84"/>
      <c r="AO143" s="84"/>
      <c r="AP143" s="84"/>
      <c r="AQ143" s="84"/>
      <c r="AR143" s="84"/>
    </row>
    <row r="144" spans="2:44" s="146" customFormat="1" x14ac:dyDescent="0.2">
      <c r="B144" s="94"/>
      <c r="C144" s="94"/>
      <c r="D144" s="94"/>
      <c r="E144" s="94"/>
      <c r="F144" s="85"/>
      <c r="G144" s="85"/>
      <c r="H144" s="85"/>
      <c r="I144" s="85"/>
      <c r="J144" s="85"/>
      <c r="K144" s="85"/>
      <c r="L144" s="85"/>
      <c r="M144" s="85"/>
      <c r="N144" s="86"/>
      <c r="O144" s="86"/>
      <c r="P144" s="86"/>
      <c r="Q144" s="86"/>
      <c r="R144" s="87"/>
      <c r="S144" s="98"/>
      <c r="T144" s="141"/>
      <c r="U144" s="120"/>
      <c r="V144" s="135"/>
      <c r="W144" s="85"/>
      <c r="X144" s="118"/>
      <c r="Z144" s="82"/>
      <c r="AA144" s="82"/>
      <c r="AB144" s="145"/>
      <c r="AC144" s="143"/>
      <c r="AD144" s="152"/>
      <c r="AE144" s="152"/>
      <c r="AF144" s="152"/>
      <c r="AH144" s="84"/>
      <c r="AI144" s="84"/>
      <c r="AJ144" s="84"/>
      <c r="AK144" s="84"/>
      <c r="AL144" s="84"/>
      <c r="AM144" s="84"/>
      <c r="AN144" s="84"/>
      <c r="AO144" s="84"/>
      <c r="AP144" s="84"/>
      <c r="AQ144" s="84"/>
      <c r="AR144" s="84"/>
    </row>
    <row r="145" spans="2:44" s="146" customFormat="1" x14ac:dyDescent="0.2">
      <c r="B145" s="94"/>
      <c r="C145" s="94"/>
      <c r="D145" s="94"/>
      <c r="E145" s="94"/>
      <c r="F145" s="85"/>
      <c r="G145" s="85"/>
      <c r="H145" s="85"/>
      <c r="I145" s="85"/>
      <c r="J145" s="85"/>
      <c r="K145" s="85"/>
      <c r="L145" s="85"/>
      <c r="M145" s="85"/>
      <c r="N145" s="86"/>
      <c r="O145" s="86"/>
      <c r="P145" s="86"/>
      <c r="Q145" s="86"/>
      <c r="R145" s="87"/>
      <c r="S145" s="98"/>
      <c r="T145" s="141"/>
      <c r="U145" s="120"/>
      <c r="V145" s="135"/>
      <c r="W145" s="85"/>
      <c r="X145" s="118"/>
      <c r="Z145" s="82"/>
      <c r="AA145" s="82"/>
      <c r="AB145" s="145"/>
      <c r="AC145" s="143"/>
      <c r="AD145" s="152"/>
      <c r="AE145" s="152"/>
      <c r="AF145" s="152"/>
      <c r="AH145" s="84"/>
      <c r="AI145" s="84"/>
      <c r="AJ145" s="84"/>
      <c r="AK145" s="84"/>
      <c r="AL145" s="84"/>
      <c r="AM145" s="84"/>
      <c r="AN145" s="84"/>
      <c r="AO145" s="84"/>
      <c r="AP145" s="84"/>
      <c r="AQ145" s="84"/>
      <c r="AR145" s="84"/>
    </row>
    <row r="146" spans="2:44" s="146" customFormat="1" x14ac:dyDescent="0.2">
      <c r="B146" s="94"/>
      <c r="C146" s="94"/>
      <c r="D146" s="94"/>
      <c r="E146" s="94"/>
      <c r="F146" s="85"/>
      <c r="G146" s="85"/>
      <c r="H146" s="85"/>
      <c r="I146" s="85"/>
      <c r="J146" s="85"/>
      <c r="K146" s="85"/>
      <c r="L146" s="85"/>
      <c r="M146" s="85"/>
      <c r="N146" s="86"/>
      <c r="O146" s="86"/>
      <c r="P146" s="86"/>
      <c r="Q146" s="86"/>
      <c r="R146" s="87"/>
      <c r="S146" s="98"/>
      <c r="T146" s="141"/>
      <c r="U146" s="120"/>
      <c r="V146" s="135"/>
      <c r="W146" s="85"/>
      <c r="X146" s="118"/>
      <c r="Z146" s="82"/>
      <c r="AA146" s="82"/>
      <c r="AB146" s="145"/>
      <c r="AC146" s="143"/>
      <c r="AD146" s="152"/>
      <c r="AE146" s="152"/>
      <c r="AF146" s="152"/>
      <c r="AH146" s="84"/>
      <c r="AI146" s="84"/>
      <c r="AJ146" s="84"/>
      <c r="AK146" s="84"/>
      <c r="AL146" s="84"/>
      <c r="AM146" s="84"/>
      <c r="AN146" s="84"/>
      <c r="AO146" s="84"/>
      <c r="AP146" s="84"/>
      <c r="AQ146" s="84"/>
      <c r="AR146" s="84"/>
    </row>
    <row r="147" spans="2:44" s="146" customFormat="1" x14ac:dyDescent="0.2">
      <c r="B147" s="94"/>
      <c r="C147" s="94"/>
      <c r="D147" s="94"/>
      <c r="E147" s="94"/>
      <c r="F147" s="85"/>
      <c r="G147" s="85"/>
      <c r="H147" s="85"/>
      <c r="I147" s="85"/>
      <c r="J147" s="85"/>
      <c r="K147" s="85"/>
      <c r="L147" s="85"/>
      <c r="M147" s="85"/>
      <c r="N147" s="86"/>
      <c r="O147" s="86"/>
      <c r="P147" s="86"/>
      <c r="Q147" s="86"/>
      <c r="R147" s="87"/>
      <c r="S147" s="98"/>
      <c r="T147" s="141"/>
      <c r="U147" s="120"/>
      <c r="V147" s="135"/>
      <c r="W147" s="85"/>
      <c r="X147" s="118"/>
      <c r="Z147" s="82"/>
      <c r="AA147" s="82"/>
      <c r="AB147" s="145"/>
      <c r="AC147" s="143"/>
      <c r="AD147" s="152"/>
      <c r="AE147" s="152"/>
      <c r="AF147" s="152"/>
      <c r="AH147" s="84"/>
      <c r="AI147" s="84"/>
      <c r="AJ147" s="84"/>
      <c r="AK147" s="84"/>
      <c r="AL147" s="84"/>
      <c r="AM147" s="84"/>
      <c r="AN147" s="84"/>
      <c r="AO147" s="84"/>
      <c r="AP147" s="84"/>
      <c r="AQ147" s="84"/>
      <c r="AR147" s="84"/>
    </row>
    <row r="148" spans="2:44" s="146" customFormat="1" x14ac:dyDescent="0.2">
      <c r="B148" s="94"/>
      <c r="C148" s="94"/>
      <c r="D148" s="94"/>
      <c r="E148" s="94"/>
      <c r="F148" s="85"/>
      <c r="G148" s="85"/>
      <c r="H148" s="85"/>
      <c r="I148" s="85"/>
      <c r="J148" s="85"/>
      <c r="K148" s="85"/>
      <c r="L148" s="85"/>
      <c r="M148" s="85"/>
      <c r="N148" s="86"/>
      <c r="O148" s="86"/>
      <c r="P148" s="86"/>
      <c r="Q148" s="86"/>
      <c r="R148" s="87"/>
      <c r="S148" s="98"/>
      <c r="T148" s="141"/>
      <c r="U148" s="120"/>
      <c r="V148" s="135"/>
      <c r="W148" s="85"/>
      <c r="X148" s="118"/>
      <c r="Z148" s="82"/>
      <c r="AA148" s="82"/>
      <c r="AB148" s="145"/>
      <c r="AC148" s="143"/>
      <c r="AD148" s="152"/>
      <c r="AE148" s="152"/>
      <c r="AF148" s="152"/>
      <c r="AH148" s="84"/>
      <c r="AI148" s="84"/>
      <c r="AJ148" s="84"/>
      <c r="AK148" s="84"/>
      <c r="AL148" s="84"/>
      <c r="AM148" s="84"/>
      <c r="AN148" s="84"/>
      <c r="AO148" s="84"/>
      <c r="AP148" s="84"/>
      <c r="AQ148" s="84"/>
      <c r="AR148" s="84"/>
    </row>
    <row r="149" spans="2:44" s="146" customFormat="1" x14ac:dyDescent="0.2">
      <c r="B149" s="94"/>
      <c r="C149" s="94"/>
      <c r="D149" s="94"/>
      <c r="E149" s="94"/>
      <c r="F149" s="85"/>
      <c r="G149" s="85"/>
      <c r="H149" s="85"/>
      <c r="I149" s="85"/>
      <c r="J149" s="85"/>
      <c r="K149" s="85"/>
      <c r="L149" s="85"/>
      <c r="M149" s="85"/>
      <c r="N149" s="86"/>
      <c r="O149" s="86"/>
      <c r="P149" s="86"/>
      <c r="Q149" s="86"/>
      <c r="R149" s="87"/>
      <c r="S149" s="98"/>
      <c r="T149" s="141"/>
      <c r="U149" s="120"/>
      <c r="V149" s="135"/>
      <c r="W149" s="85"/>
      <c r="X149" s="118"/>
      <c r="Z149" s="82"/>
      <c r="AA149" s="82"/>
      <c r="AB149" s="145"/>
      <c r="AC149" s="143"/>
      <c r="AD149" s="152"/>
      <c r="AE149" s="152"/>
      <c r="AF149" s="152"/>
      <c r="AH149" s="84"/>
      <c r="AI149" s="84"/>
      <c r="AJ149" s="84"/>
      <c r="AK149" s="84"/>
      <c r="AL149" s="84"/>
      <c r="AM149" s="84"/>
      <c r="AN149" s="84"/>
      <c r="AO149" s="84"/>
      <c r="AP149" s="84"/>
      <c r="AQ149" s="84"/>
      <c r="AR149" s="84"/>
    </row>
    <row r="150" spans="2:44" s="146" customFormat="1" x14ac:dyDescent="0.2">
      <c r="B150" s="94"/>
      <c r="C150" s="94"/>
      <c r="D150" s="94"/>
      <c r="E150" s="94"/>
      <c r="F150" s="85"/>
      <c r="G150" s="85"/>
      <c r="H150" s="85"/>
      <c r="I150" s="85"/>
      <c r="J150" s="85"/>
      <c r="K150" s="85"/>
      <c r="L150" s="85"/>
      <c r="M150" s="85"/>
      <c r="N150" s="86"/>
      <c r="O150" s="86"/>
      <c r="P150" s="86"/>
      <c r="Q150" s="86"/>
      <c r="R150" s="87"/>
      <c r="S150" s="98"/>
      <c r="T150" s="141"/>
      <c r="U150" s="120"/>
      <c r="V150" s="135"/>
      <c r="W150" s="85"/>
      <c r="X150" s="118"/>
      <c r="Z150" s="82"/>
      <c r="AA150" s="82"/>
      <c r="AB150" s="145"/>
      <c r="AC150" s="143"/>
      <c r="AD150" s="152"/>
      <c r="AE150" s="152"/>
      <c r="AF150" s="152"/>
      <c r="AH150" s="84"/>
      <c r="AI150" s="84"/>
      <c r="AJ150" s="84"/>
      <c r="AK150" s="84"/>
      <c r="AL150" s="84"/>
      <c r="AM150" s="84"/>
      <c r="AN150" s="84"/>
      <c r="AO150" s="84"/>
      <c r="AP150" s="84"/>
      <c r="AQ150" s="84"/>
      <c r="AR150" s="84"/>
    </row>
    <row r="151" spans="2:44" s="146" customFormat="1" x14ac:dyDescent="0.2">
      <c r="B151" s="94"/>
      <c r="C151" s="94"/>
      <c r="D151" s="94"/>
      <c r="E151" s="94"/>
      <c r="F151" s="85"/>
      <c r="G151" s="85"/>
      <c r="H151" s="85"/>
      <c r="I151" s="85"/>
      <c r="J151" s="85"/>
      <c r="K151" s="85"/>
      <c r="L151" s="85"/>
      <c r="M151" s="85"/>
      <c r="N151" s="86"/>
      <c r="O151" s="86"/>
      <c r="P151" s="86"/>
      <c r="Q151" s="86"/>
      <c r="R151" s="87"/>
      <c r="S151" s="98"/>
      <c r="T151" s="141"/>
      <c r="U151" s="120"/>
      <c r="V151" s="135"/>
      <c r="W151" s="85"/>
      <c r="X151" s="118"/>
      <c r="Z151" s="82"/>
      <c r="AA151" s="82"/>
      <c r="AB151" s="145"/>
      <c r="AC151" s="143"/>
      <c r="AD151" s="152"/>
      <c r="AE151" s="152"/>
      <c r="AF151" s="152"/>
      <c r="AH151" s="84"/>
      <c r="AI151" s="84"/>
      <c r="AJ151" s="84"/>
      <c r="AK151" s="84"/>
      <c r="AL151" s="84"/>
      <c r="AM151" s="84"/>
      <c r="AN151" s="84"/>
      <c r="AO151" s="84"/>
      <c r="AP151" s="84"/>
      <c r="AQ151" s="84"/>
      <c r="AR151" s="84"/>
    </row>
    <row r="152" spans="2:44" s="146" customFormat="1" x14ac:dyDescent="0.2">
      <c r="B152" s="94"/>
      <c r="C152" s="94"/>
      <c r="D152" s="94"/>
      <c r="E152" s="94"/>
      <c r="F152" s="85"/>
      <c r="G152" s="85"/>
      <c r="H152" s="85"/>
      <c r="I152" s="85"/>
      <c r="J152" s="85"/>
      <c r="K152" s="85"/>
      <c r="L152" s="85"/>
      <c r="M152" s="85"/>
      <c r="N152" s="86"/>
      <c r="O152" s="86"/>
      <c r="P152" s="86"/>
      <c r="Q152" s="86"/>
      <c r="R152" s="87"/>
      <c r="S152" s="98"/>
      <c r="T152" s="141"/>
      <c r="U152" s="120"/>
      <c r="V152" s="135"/>
      <c r="W152" s="85"/>
      <c r="X152" s="118"/>
      <c r="Z152" s="82"/>
      <c r="AA152" s="82"/>
      <c r="AB152" s="145"/>
      <c r="AC152" s="143"/>
      <c r="AD152" s="152"/>
      <c r="AE152" s="152"/>
      <c r="AF152" s="152"/>
      <c r="AH152" s="84"/>
      <c r="AI152" s="84"/>
      <c r="AJ152" s="84"/>
      <c r="AK152" s="84"/>
      <c r="AL152" s="84"/>
      <c r="AM152" s="84"/>
      <c r="AN152" s="84"/>
      <c r="AO152" s="84"/>
      <c r="AP152" s="84"/>
      <c r="AQ152" s="84"/>
      <c r="AR152" s="84"/>
    </row>
    <row r="153" spans="2:44" s="146" customFormat="1" x14ac:dyDescent="0.2">
      <c r="B153" s="94"/>
      <c r="C153" s="94"/>
      <c r="D153" s="94"/>
      <c r="E153" s="94"/>
      <c r="F153" s="85"/>
      <c r="G153" s="85"/>
      <c r="H153" s="85"/>
      <c r="I153" s="85"/>
      <c r="J153" s="85"/>
      <c r="K153" s="85"/>
      <c r="L153" s="85"/>
      <c r="M153" s="85"/>
      <c r="N153" s="86"/>
      <c r="O153" s="86"/>
      <c r="P153" s="86"/>
      <c r="Q153" s="86"/>
      <c r="R153" s="87"/>
      <c r="S153" s="98"/>
      <c r="T153" s="141"/>
      <c r="U153" s="120"/>
      <c r="V153" s="135"/>
      <c r="W153" s="85"/>
      <c r="X153" s="118"/>
      <c r="Z153" s="82"/>
      <c r="AA153" s="82"/>
      <c r="AB153" s="145"/>
      <c r="AC153" s="143"/>
      <c r="AD153" s="152"/>
      <c r="AE153" s="152"/>
      <c r="AF153" s="152"/>
      <c r="AH153" s="84"/>
      <c r="AI153" s="84"/>
      <c r="AJ153" s="84"/>
      <c r="AK153" s="84"/>
      <c r="AL153" s="84"/>
      <c r="AM153" s="84"/>
      <c r="AN153" s="84"/>
      <c r="AO153" s="84"/>
      <c r="AP153" s="84"/>
      <c r="AQ153" s="84"/>
      <c r="AR153" s="84"/>
    </row>
    <row r="154" spans="2:44" s="146" customFormat="1" x14ac:dyDescent="0.2">
      <c r="B154" s="94"/>
      <c r="C154" s="94"/>
      <c r="D154" s="94"/>
      <c r="E154" s="94"/>
      <c r="F154" s="85"/>
      <c r="G154" s="85"/>
      <c r="H154" s="85"/>
      <c r="I154" s="85"/>
      <c r="J154" s="85"/>
      <c r="K154" s="85"/>
      <c r="L154" s="85"/>
      <c r="M154" s="85"/>
      <c r="N154" s="86"/>
      <c r="O154" s="86"/>
      <c r="P154" s="86"/>
      <c r="Q154" s="86"/>
      <c r="R154" s="87"/>
      <c r="S154" s="98"/>
      <c r="T154" s="141"/>
      <c r="U154" s="120"/>
      <c r="V154" s="135"/>
      <c r="W154" s="85"/>
      <c r="X154" s="118"/>
      <c r="Z154" s="82"/>
      <c r="AA154" s="82"/>
      <c r="AB154" s="145"/>
      <c r="AC154" s="143"/>
      <c r="AD154" s="152"/>
      <c r="AE154" s="152"/>
      <c r="AF154" s="152"/>
      <c r="AH154" s="84"/>
      <c r="AI154" s="84"/>
      <c r="AJ154" s="84"/>
      <c r="AK154" s="84"/>
      <c r="AL154" s="84"/>
      <c r="AM154" s="84"/>
      <c r="AN154" s="84"/>
      <c r="AO154" s="84"/>
      <c r="AP154" s="84"/>
      <c r="AQ154" s="84"/>
      <c r="AR154" s="84"/>
    </row>
    <row r="155" spans="2:44" s="146" customFormat="1" x14ac:dyDescent="0.2">
      <c r="B155" s="94"/>
      <c r="C155" s="94"/>
      <c r="D155" s="94"/>
      <c r="E155" s="94"/>
      <c r="F155" s="85"/>
      <c r="G155" s="85"/>
      <c r="H155" s="85"/>
      <c r="I155" s="85"/>
      <c r="J155" s="85"/>
      <c r="K155" s="85"/>
      <c r="L155" s="85"/>
      <c r="M155" s="85"/>
      <c r="N155" s="86"/>
      <c r="O155" s="86"/>
      <c r="P155" s="86"/>
      <c r="Q155" s="86"/>
      <c r="R155" s="87"/>
      <c r="S155" s="98"/>
      <c r="T155" s="141"/>
      <c r="U155" s="120"/>
      <c r="V155" s="135"/>
      <c r="W155" s="85"/>
      <c r="X155" s="118"/>
      <c r="Z155" s="82"/>
      <c r="AA155" s="82"/>
      <c r="AB155" s="145"/>
      <c r="AC155" s="143"/>
      <c r="AD155" s="152"/>
      <c r="AE155" s="152"/>
      <c r="AF155" s="152"/>
      <c r="AH155" s="84"/>
      <c r="AI155" s="84"/>
      <c r="AJ155" s="84"/>
      <c r="AK155" s="84"/>
      <c r="AL155" s="84"/>
      <c r="AM155" s="84"/>
      <c r="AN155" s="84"/>
      <c r="AO155" s="84"/>
      <c r="AP155" s="84"/>
      <c r="AQ155" s="84"/>
      <c r="AR155" s="84"/>
    </row>
    <row r="156" spans="2:44" s="146" customFormat="1" x14ac:dyDescent="0.2">
      <c r="B156" s="94"/>
      <c r="C156" s="94"/>
      <c r="D156" s="94"/>
      <c r="E156" s="94"/>
      <c r="F156" s="85"/>
      <c r="G156" s="85"/>
      <c r="H156" s="85"/>
      <c r="I156" s="85"/>
      <c r="J156" s="85"/>
      <c r="K156" s="85"/>
      <c r="L156" s="85"/>
      <c r="M156" s="85"/>
      <c r="N156" s="86"/>
      <c r="O156" s="86"/>
      <c r="P156" s="86"/>
      <c r="Q156" s="86"/>
      <c r="R156" s="87"/>
      <c r="S156" s="98"/>
      <c r="T156" s="141"/>
      <c r="U156" s="120"/>
      <c r="V156" s="135"/>
      <c r="W156" s="85"/>
      <c r="X156" s="118"/>
      <c r="Z156" s="82"/>
      <c r="AA156" s="82"/>
      <c r="AB156" s="145"/>
      <c r="AC156" s="143"/>
      <c r="AD156" s="152"/>
      <c r="AE156" s="152"/>
      <c r="AF156" s="152"/>
      <c r="AH156" s="84"/>
      <c r="AI156" s="84"/>
      <c r="AJ156" s="84"/>
      <c r="AK156" s="84"/>
      <c r="AL156" s="84"/>
      <c r="AM156" s="84"/>
      <c r="AN156" s="84"/>
      <c r="AO156" s="84"/>
      <c r="AP156" s="84"/>
      <c r="AQ156" s="84"/>
      <c r="AR156" s="84"/>
    </row>
    <row r="157" spans="2:44" s="146" customFormat="1" x14ac:dyDescent="0.2">
      <c r="B157" s="94"/>
      <c r="C157" s="94"/>
      <c r="D157" s="94"/>
      <c r="E157" s="94"/>
      <c r="F157" s="85"/>
      <c r="G157" s="85"/>
      <c r="H157" s="85"/>
      <c r="I157" s="85"/>
      <c r="J157" s="85"/>
      <c r="K157" s="85"/>
      <c r="L157" s="85"/>
      <c r="M157" s="85"/>
      <c r="N157" s="86"/>
      <c r="O157" s="86"/>
      <c r="P157" s="86"/>
      <c r="Q157" s="86"/>
      <c r="R157" s="87"/>
      <c r="S157" s="98"/>
      <c r="T157" s="141"/>
      <c r="U157" s="120"/>
      <c r="V157" s="135"/>
      <c r="W157" s="85"/>
      <c r="X157" s="118"/>
      <c r="Z157" s="82"/>
      <c r="AA157" s="82"/>
      <c r="AB157" s="145"/>
      <c r="AC157" s="143"/>
      <c r="AD157" s="152"/>
      <c r="AE157" s="152"/>
      <c r="AF157" s="152"/>
      <c r="AH157" s="84"/>
      <c r="AI157" s="84"/>
      <c r="AJ157" s="84"/>
      <c r="AK157" s="84"/>
      <c r="AL157" s="84"/>
      <c r="AM157" s="84"/>
      <c r="AN157" s="84"/>
      <c r="AO157" s="84"/>
      <c r="AP157" s="84"/>
      <c r="AQ157" s="84"/>
      <c r="AR157" s="84"/>
    </row>
    <row r="158" spans="2:44" s="146" customFormat="1" x14ac:dyDescent="0.2">
      <c r="B158" s="94"/>
      <c r="C158" s="94"/>
      <c r="D158" s="94"/>
      <c r="E158" s="94"/>
      <c r="F158" s="85"/>
      <c r="G158" s="85"/>
      <c r="H158" s="85"/>
      <c r="I158" s="85"/>
      <c r="J158" s="85"/>
      <c r="K158" s="85"/>
      <c r="L158" s="85"/>
      <c r="M158" s="85"/>
      <c r="N158" s="86"/>
      <c r="O158" s="86"/>
      <c r="P158" s="86"/>
      <c r="Q158" s="86"/>
      <c r="R158" s="87"/>
      <c r="S158" s="98"/>
      <c r="T158" s="141"/>
      <c r="U158" s="120"/>
      <c r="V158" s="135"/>
      <c r="W158" s="85"/>
      <c r="X158" s="118"/>
      <c r="Z158" s="82"/>
      <c r="AA158" s="82"/>
      <c r="AB158" s="145"/>
      <c r="AC158" s="143"/>
      <c r="AD158" s="152"/>
      <c r="AE158" s="152"/>
      <c r="AF158" s="152"/>
      <c r="AH158" s="84"/>
      <c r="AI158" s="84"/>
      <c r="AJ158" s="84"/>
      <c r="AK158" s="84"/>
      <c r="AL158" s="84"/>
      <c r="AM158" s="84"/>
      <c r="AN158" s="84"/>
      <c r="AO158" s="84"/>
      <c r="AP158" s="84"/>
      <c r="AQ158" s="84"/>
      <c r="AR158" s="84"/>
    </row>
    <row r="159" spans="2:44" s="146" customFormat="1" x14ac:dyDescent="0.2">
      <c r="B159" s="94"/>
      <c r="C159" s="94"/>
      <c r="D159" s="94"/>
      <c r="E159" s="94"/>
      <c r="F159" s="85"/>
      <c r="G159" s="85"/>
      <c r="H159" s="85"/>
      <c r="I159" s="85"/>
      <c r="J159" s="85"/>
      <c r="K159" s="85"/>
      <c r="L159" s="85"/>
      <c r="M159" s="85"/>
      <c r="N159" s="86"/>
      <c r="O159" s="86"/>
      <c r="P159" s="86"/>
      <c r="Q159" s="86"/>
      <c r="R159" s="87"/>
      <c r="S159" s="98"/>
      <c r="T159" s="141"/>
      <c r="U159" s="120"/>
      <c r="V159" s="135"/>
      <c r="W159" s="85"/>
      <c r="X159" s="118"/>
      <c r="Z159" s="82"/>
      <c r="AA159" s="82"/>
      <c r="AB159" s="145"/>
      <c r="AC159" s="143"/>
      <c r="AD159" s="152"/>
      <c r="AE159" s="152"/>
      <c r="AF159" s="152"/>
      <c r="AH159" s="84"/>
      <c r="AI159" s="84"/>
      <c r="AJ159" s="84"/>
      <c r="AK159" s="84"/>
      <c r="AL159" s="84"/>
      <c r="AM159" s="84"/>
      <c r="AN159" s="84"/>
      <c r="AO159" s="84"/>
      <c r="AP159" s="84"/>
      <c r="AQ159" s="84"/>
      <c r="AR159" s="84"/>
    </row>
    <row r="160" spans="2:44" s="146" customFormat="1" x14ac:dyDescent="0.2">
      <c r="B160" s="94"/>
      <c r="C160" s="94"/>
      <c r="D160" s="94"/>
      <c r="E160" s="94"/>
      <c r="F160" s="85"/>
      <c r="G160" s="85"/>
      <c r="H160" s="85"/>
      <c r="I160" s="85"/>
      <c r="J160" s="85"/>
      <c r="K160" s="85"/>
      <c r="L160" s="85"/>
      <c r="M160" s="85"/>
      <c r="N160" s="86"/>
      <c r="O160" s="86"/>
      <c r="P160" s="86"/>
      <c r="Q160" s="86"/>
      <c r="R160" s="87"/>
      <c r="S160" s="98"/>
      <c r="T160" s="141"/>
      <c r="U160" s="120"/>
      <c r="V160" s="135"/>
      <c r="W160" s="85"/>
      <c r="X160" s="118"/>
      <c r="Z160" s="82"/>
      <c r="AA160" s="82"/>
      <c r="AB160" s="145"/>
      <c r="AC160" s="143"/>
      <c r="AD160" s="152"/>
      <c r="AE160" s="152"/>
      <c r="AF160" s="152"/>
      <c r="AH160" s="84"/>
      <c r="AI160" s="84"/>
      <c r="AJ160" s="84"/>
      <c r="AK160" s="84"/>
      <c r="AL160" s="84"/>
      <c r="AM160" s="84"/>
      <c r="AN160" s="84"/>
      <c r="AO160" s="84"/>
      <c r="AP160" s="84"/>
      <c r="AQ160" s="84"/>
      <c r="AR160" s="84"/>
    </row>
    <row r="161" spans="2:44" s="146" customFormat="1" x14ac:dyDescent="0.2">
      <c r="B161" s="94"/>
      <c r="C161" s="94"/>
      <c r="D161" s="94"/>
      <c r="E161" s="94"/>
      <c r="F161" s="85"/>
      <c r="G161" s="85"/>
      <c r="H161" s="85"/>
      <c r="I161" s="85"/>
      <c r="J161" s="85"/>
      <c r="K161" s="85"/>
      <c r="L161" s="85"/>
      <c r="M161" s="85"/>
      <c r="N161" s="86"/>
      <c r="O161" s="86"/>
      <c r="P161" s="86"/>
      <c r="Q161" s="86"/>
      <c r="R161" s="87"/>
      <c r="S161" s="98"/>
      <c r="T161" s="141"/>
      <c r="U161" s="120"/>
      <c r="V161" s="135"/>
      <c r="W161" s="85"/>
      <c r="X161" s="118"/>
      <c r="Z161" s="82"/>
      <c r="AA161" s="82"/>
      <c r="AB161" s="145"/>
      <c r="AC161" s="143"/>
      <c r="AD161" s="152"/>
      <c r="AE161" s="152"/>
      <c r="AF161" s="152"/>
      <c r="AH161" s="84"/>
      <c r="AI161" s="84"/>
      <c r="AJ161" s="84"/>
      <c r="AK161" s="84"/>
      <c r="AL161" s="84"/>
      <c r="AM161" s="84"/>
      <c r="AN161" s="84"/>
      <c r="AO161" s="84"/>
      <c r="AP161" s="84"/>
      <c r="AQ161" s="84"/>
      <c r="AR161" s="84"/>
    </row>
    <row r="162" spans="2:44" s="146" customFormat="1" x14ac:dyDescent="0.2">
      <c r="B162" s="94"/>
      <c r="C162" s="94"/>
      <c r="D162" s="94"/>
      <c r="E162" s="94"/>
      <c r="F162" s="85"/>
      <c r="G162" s="85"/>
      <c r="H162" s="85"/>
      <c r="I162" s="85"/>
      <c r="J162" s="85"/>
      <c r="K162" s="85"/>
      <c r="L162" s="85"/>
      <c r="M162" s="85"/>
      <c r="N162" s="86"/>
      <c r="O162" s="86"/>
      <c r="P162" s="86"/>
      <c r="Q162" s="86"/>
      <c r="R162" s="87"/>
      <c r="S162" s="98"/>
      <c r="T162" s="141"/>
      <c r="U162" s="120"/>
      <c r="V162" s="135"/>
      <c r="W162" s="85"/>
      <c r="X162" s="118"/>
      <c r="Z162" s="82"/>
      <c r="AA162" s="82"/>
      <c r="AB162" s="145"/>
      <c r="AC162" s="143"/>
      <c r="AD162" s="152"/>
      <c r="AE162" s="152"/>
      <c r="AF162" s="152"/>
      <c r="AH162" s="84"/>
      <c r="AI162" s="84"/>
      <c r="AJ162" s="84"/>
      <c r="AK162" s="84"/>
      <c r="AL162" s="84"/>
      <c r="AM162" s="84"/>
      <c r="AN162" s="84"/>
      <c r="AO162" s="84"/>
      <c r="AP162" s="84"/>
      <c r="AQ162" s="84"/>
      <c r="AR162" s="84"/>
    </row>
    <row r="163" spans="2:44" s="146" customFormat="1" x14ac:dyDescent="0.2">
      <c r="B163" s="94"/>
      <c r="C163" s="94"/>
      <c r="D163" s="94"/>
      <c r="E163" s="94"/>
      <c r="F163" s="85"/>
      <c r="G163" s="85"/>
      <c r="H163" s="85"/>
      <c r="I163" s="85"/>
      <c r="J163" s="85"/>
      <c r="K163" s="85"/>
      <c r="L163" s="85"/>
      <c r="M163" s="85"/>
      <c r="N163" s="86"/>
      <c r="O163" s="86"/>
      <c r="P163" s="86"/>
      <c r="Q163" s="86"/>
      <c r="R163" s="87"/>
      <c r="S163" s="98"/>
      <c r="T163" s="141"/>
      <c r="U163" s="120"/>
      <c r="V163" s="135"/>
      <c r="W163" s="85"/>
      <c r="X163" s="118"/>
      <c r="Z163" s="82"/>
      <c r="AA163" s="82"/>
      <c r="AB163" s="145"/>
      <c r="AC163" s="143"/>
      <c r="AD163" s="152"/>
      <c r="AE163" s="152"/>
      <c r="AF163" s="152"/>
      <c r="AH163" s="84"/>
      <c r="AI163" s="84"/>
      <c r="AJ163" s="84"/>
      <c r="AK163" s="84"/>
      <c r="AL163" s="84"/>
      <c r="AM163" s="84"/>
      <c r="AN163" s="84"/>
      <c r="AO163" s="84"/>
      <c r="AP163" s="84"/>
      <c r="AQ163" s="84"/>
      <c r="AR163" s="84"/>
    </row>
    <row r="164" spans="2:44" s="146" customFormat="1" x14ac:dyDescent="0.2">
      <c r="B164" s="94"/>
      <c r="C164" s="94"/>
      <c r="D164" s="94"/>
      <c r="E164" s="94"/>
      <c r="F164" s="85"/>
      <c r="G164" s="85"/>
      <c r="H164" s="85"/>
      <c r="I164" s="85"/>
      <c r="J164" s="85"/>
      <c r="K164" s="85"/>
      <c r="L164" s="85"/>
      <c r="M164" s="85"/>
      <c r="N164" s="86"/>
      <c r="O164" s="86"/>
      <c r="P164" s="86"/>
      <c r="Q164" s="86"/>
      <c r="R164" s="87"/>
      <c r="S164" s="98"/>
      <c r="T164" s="141"/>
      <c r="U164" s="120"/>
      <c r="V164" s="135"/>
      <c r="W164" s="85"/>
      <c r="X164" s="118"/>
      <c r="Z164" s="82"/>
      <c r="AA164" s="82"/>
      <c r="AB164" s="145"/>
      <c r="AC164" s="143"/>
      <c r="AD164" s="152"/>
      <c r="AE164" s="152"/>
      <c r="AF164" s="152"/>
      <c r="AH164" s="84"/>
      <c r="AI164" s="84"/>
      <c r="AJ164" s="84"/>
      <c r="AK164" s="84"/>
      <c r="AL164" s="84"/>
      <c r="AM164" s="84"/>
      <c r="AN164" s="84"/>
      <c r="AO164" s="84"/>
      <c r="AP164" s="84"/>
      <c r="AQ164" s="84"/>
      <c r="AR164" s="84"/>
    </row>
    <row r="165" spans="2:44" s="146" customFormat="1" x14ac:dyDescent="0.2">
      <c r="B165" s="94"/>
      <c r="C165" s="94"/>
      <c r="D165" s="94"/>
      <c r="E165" s="94"/>
      <c r="F165" s="85"/>
      <c r="G165" s="85"/>
      <c r="H165" s="85"/>
      <c r="I165" s="85"/>
      <c r="J165" s="85"/>
      <c r="K165" s="85"/>
      <c r="L165" s="85"/>
      <c r="M165" s="85"/>
      <c r="N165" s="86"/>
      <c r="O165" s="86"/>
      <c r="P165" s="86"/>
      <c r="Q165" s="86"/>
      <c r="R165" s="87"/>
      <c r="S165" s="98"/>
      <c r="T165" s="141"/>
      <c r="U165" s="120"/>
      <c r="V165" s="135"/>
      <c r="W165" s="85"/>
      <c r="X165" s="118"/>
      <c r="Z165" s="82"/>
      <c r="AA165" s="82"/>
      <c r="AB165" s="145"/>
      <c r="AC165" s="143"/>
      <c r="AD165" s="152"/>
      <c r="AE165" s="152"/>
      <c r="AF165" s="152"/>
      <c r="AH165" s="84"/>
      <c r="AI165" s="84"/>
      <c r="AJ165" s="84"/>
      <c r="AK165" s="84"/>
      <c r="AL165" s="84"/>
      <c r="AM165" s="84"/>
      <c r="AN165" s="84"/>
      <c r="AO165" s="84"/>
      <c r="AP165" s="84"/>
      <c r="AQ165" s="84"/>
      <c r="AR165" s="84"/>
    </row>
    <row r="166" spans="2:44" s="146" customFormat="1" x14ac:dyDescent="0.2">
      <c r="B166" s="94"/>
      <c r="C166" s="94"/>
      <c r="D166" s="94"/>
      <c r="E166" s="94"/>
      <c r="F166" s="85"/>
      <c r="G166" s="85"/>
      <c r="H166" s="85"/>
      <c r="I166" s="85"/>
      <c r="J166" s="85"/>
      <c r="K166" s="85"/>
      <c r="L166" s="85"/>
      <c r="M166" s="85"/>
      <c r="N166" s="86"/>
      <c r="O166" s="86"/>
      <c r="P166" s="86"/>
      <c r="Q166" s="86"/>
      <c r="R166" s="87"/>
      <c r="S166" s="98"/>
      <c r="T166" s="141"/>
      <c r="U166" s="120"/>
      <c r="V166" s="135"/>
      <c r="W166" s="85"/>
      <c r="X166" s="118"/>
      <c r="Z166" s="82"/>
      <c r="AA166" s="82"/>
      <c r="AB166" s="145"/>
      <c r="AC166" s="143"/>
      <c r="AD166" s="152"/>
      <c r="AE166" s="152"/>
      <c r="AF166" s="152"/>
      <c r="AH166" s="84"/>
      <c r="AI166" s="84"/>
      <c r="AJ166" s="84"/>
      <c r="AK166" s="84"/>
      <c r="AL166" s="84"/>
      <c r="AM166" s="84"/>
      <c r="AN166" s="84"/>
      <c r="AO166" s="84"/>
      <c r="AP166" s="84"/>
      <c r="AQ166" s="84"/>
      <c r="AR166" s="84"/>
    </row>
    <row r="167" spans="2:44" s="146" customFormat="1" x14ac:dyDescent="0.2">
      <c r="B167" s="94"/>
      <c r="C167" s="94"/>
      <c r="D167" s="94"/>
      <c r="E167" s="94"/>
      <c r="F167" s="85"/>
      <c r="G167" s="85"/>
      <c r="H167" s="85"/>
      <c r="I167" s="85"/>
      <c r="J167" s="85"/>
      <c r="K167" s="85"/>
      <c r="L167" s="85"/>
      <c r="M167" s="85"/>
      <c r="N167" s="86"/>
      <c r="O167" s="86"/>
      <c r="P167" s="86"/>
      <c r="Q167" s="86"/>
      <c r="R167" s="87"/>
      <c r="S167" s="98"/>
      <c r="T167" s="141"/>
      <c r="U167" s="120"/>
      <c r="V167" s="135"/>
      <c r="W167" s="85"/>
      <c r="X167" s="118"/>
      <c r="Z167" s="82"/>
      <c r="AA167" s="82"/>
      <c r="AB167" s="145"/>
      <c r="AC167" s="143"/>
      <c r="AD167" s="152"/>
      <c r="AE167" s="152"/>
      <c r="AF167" s="152"/>
      <c r="AH167" s="84"/>
      <c r="AI167" s="84"/>
      <c r="AJ167" s="84"/>
      <c r="AK167" s="84"/>
      <c r="AL167" s="84"/>
      <c r="AM167" s="84"/>
      <c r="AN167" s="84"/>
      <c r="AO167" s="84"/>
      <c r="AP167" s="84"/>
      <c r="AQ167" s="84"/>
      <c r="AR167" s="84"/>
    </row>
    <row r="168" spans="2:44" s="146" customFormat="1" x14ac:dyDescent="0.2">
      <c r="B168" s="94"/>
      <c r="C168" s="94"/>
      <c r="D168" s="94"/>
      <c r="E168" s="94"/>
      <c r="F168" s="85"/>
      <c r="G168" s="85"/>
      <c r="H168" s="85"/>
      <c r="I168" s="85"/>
      <c r="J168" s="85"/>
      <c r="K168" s="85"/>
      <c r="L168" s="85"/>
      <c r="M168" s="85"/>
      <c r="N168" s="86"/>
      <c r="O168" s="86"/>
      <c r="P168" s="86"/>
      <c r="Q168" s="86"/>
      <c r="R168" s="87"/>
      <c r="S168" s="98"/>
      <c r="T168" s="141"/>
      <c r="U168" s="120"/>
      <c r="V168" s="135"/>
      <c r="W168" s="85"/>
      <c r="X168" s="118"/>
      <c r="Z168" s="82"/>
      <c r="AA168" s="82"/>
      <c r="AB168" s="145"/>
      <c r="AC168" s="143"/>
      <c r="AD168" s="152"/>
      <c r="AE168" s="152"/>
      <c r="AF168" s="152"/>
      <c r="AH168" s="84"/>
      <c r="AI168" s="84"/>
      <c r="AJ168" s="84"/>
      <c r="AK168" s="84"/>
      <c r="AL168" s="84"/>
      <c r="AM168" s="84"/>
      <c r="AN168" s="84"/>
      <c r="AO168" s="84"/>
      <c r="AP168" s="84"/>
      <c r="AQ168" s="84"/>
      <c r="AR168" s="84"/>
    </row>
    <row r="169" spans="2:44" s="146" customFormat="1" x14ac:dyDescent="0.2">
      <c r="B169" s="94"/>
      <c r="C169" s="94"/>
      <c r="D169" s="94"/>
      <c r="E169" s="94"/>
      <c r="F169" s="85"/>
      <c r="G169" s="85"/>
      <c r="H169" s="85"/>
      <c r="I169" s="85"/>
      <c r="J169" s="85"/>
      <c r="K169" s="85"/>
      <c r="L169" s="85"/>
      <c r="M169" s="85"/>
      <c r="N169" s="86"/>
      <c r="O169" s="86"/>
      <c r="P169" s="86"/>
      <c r="Q169" s="86"/>
      <c r="R169" s="87"/>
      <c r="S169" s="98"/>
      <c r="T169" s="141"/>
      <c r="U169" s="120"/>
      <c r="V169" s="135"/>
      <c r="W169" s="85"/>
      <c r="X169" s="118"/>
      <c r="Z169" s="82"/>
      <c r="AA169" s="82"/>
      <c r="AB169" s="145"/>
      <c r="AC169" s="143"/>
      <c r="AD169" s="152"/>
      <c r="AE169" s="152"/>
      <c r="AF169" s="152"/>
      <c r="AH169" s="84"/>
      <c r="AI169" s="84"/>
      <c r="AJ169" s="84"/>
      <c r="AK169" s="84"/>
      <c r="AL169" s="84"/>
      <c r="AM169" s="84"/>
      <c r="AN169" s="84"/>
      <c r="AO169" s="84"/>
      <c r="AP169" s="84"/>
      <c r="AQ169" s="84"/>
      <c r="AR169" s="84"/>
    </row>
    <row r="170" spans="2:44" s="146" customFormat="1" x14ac:dyDescent="0.2">
      <c r="B170" s="94"/>
      <c r="C170" s="94"/>
      <c r="D170" s="94"/>
      <c r="E170" s="94"/>
      <c r="F170" s="85"/>
      <c r="G170" s="85"/>
      <c r="H170" s="85"/>
      <c r="I170" s="85"/>
      <c r="J170" s="85"/>
      <c r="K170" s="85"/>
      <c r="L170" s="85"/>
      <c r="M170" s="85"/>
      <c r="N170" s="86"/>
      <c r="O170" s="86"/>
      <c r="P170" s="86"/>
      <c r="Q170" s="86"/>
      <c r="R170" s="87"/>
      <c r="S170" s="98"/>
      <c r="T170" s="141"/>
      <c r="U170" s="120"/>
      <c r="V170" s="135"/>
      <c r="W170" s="85"/>
      <c r="X170" s="118"/>
      <c r="Z170" s="82"/>
      <c r="AA170" s="82"/>
      <c r="AB170" s="145"/>
      <c r="AC170" s="143"/>
      <c r="AD170" s="152"/>
      <c r="AE170" s="152"/>
      <c r="AF170" s="152"/>
      <c r="AH170" s="84"/>
      <c r="AI170" s="84"/>
      <c r="AJ170" s="84"/>
      <c r="AK170" s="84"/>
      <c r="AL170" s="84"/>
      <c r="AM170" s="84"/>
      <c r="AN170" s="84"/>
      <c r="AO170" s="84"/>
      <c r="AP170" s="84"/>
      <c r="AQ170" s="84"/>
      <c r="AR170" s="84"/>
    </row>
    <row r="171" spans="2:44" s="146" customFormat="1" x14ac:dyDescent="0.2">
      <c r="B171" s="94"/>
      <c r="C171" s="94"/>
      <c r="D171" s="94"/>
      <c r="E171" s="94"/>
      <c r="F171" s="85"/>
      <c r="G171" s="85"/>
      <c r="H171" s="85"/>
      <c r="I171" s="85"/>
      <c r="J171" s="85"/>
      <c r="K171" s="85"/>
      <c r="L171" s="85"/>
      <c r="M171" s="85"/>
      <c r="N171" s="86"/>
      <c r="O171" s="86"/>
      <c r="P171" s="86"/>
      <c r="Q171" s="86"/>
      <c r="R171" s="87"/>
      <c r="S171" s="98"/>
      <c r="T171" s="141"/>
      <c r="U171" s="120"/>
      <c r="V171" s="135"/>
      <c r="W171" s="85"/>
      <c r="X171" s="118"/>
      <c r="Z171" s="82"/>
      <c r="AA171" s="82"/>
      <c r="AB171" s="145"/>
      <c r="AC171" s="143"/>
      <c r="AD171" s="152"/>
      <c r="AE171" s="152"/>
      <c r="AF171" s="152"/>
      <c r="AH171" s="84"/>
      <c r="AI171" s="84"/>
      <c r="AJ171" s="84"/>
      <c r="AK171" s="84"/>
      <c r="AL171" s="84"/>
      <c r="AM171" s="84"/>
      <c r="AN171" s="84"/>
      <c r="AO171" s="84"/>
      <c r="AP171" s="84"/>
      <c r="AQ171" s="84"/>
      <c r="AR171" s="84"/>
    </row>
    <row r="172" spans="2:44" s="146" customFormat="1" x14ac:dyDescent="0.2">
      <c r="B172" s="94"/>
      <c r="C172" s="94"/>
      <c r="D172" s="94"/>
      <c r="E172" s="94"/>
      <c r="F172" s="85"/>
      <c r="G172" s="85"/>
      <c r="H172" s="85"/>
      <c r="I172" s="85"/>
      <c r="J172" s="85"/>
      <c r="K172" s="85"/>
      <c r="L172" s="85"/>
      <c r="M172" s="85"/>
      <c r="N172" s="86"/>
      <c r="O172" s="86"/>
      <c r="P172" s="86"/>
      <c r="Q172" s="86"/>
      <c r="R172" s="87"/>
      <c r="S172" s="98"/>
      <c r="T172" s="141"/>
      <c r="U172" s="120"/>
      <c r="V172" s="135"/>
      <c r="W172" s="85"/>
      <c r="X172" s="118"/>
      <c r="Z172" s="82"/>
      <c r="AA172" s="82"/>
      <c r="AB172" s="145"/>
      <c r="AC172" s="143"/>
      <c r="AD172" s="152"/>
      <c r="AE172" s="152"/>
      <c r="AF172" s="152"/>
      <c r="AH172" s="84"/>
      <c r="AI172" s="84"/>
      <c r="AJ172" s="84"/>
      <c r="AK172" s="84"/>
      <c r="AL172" s="84"/>
      <c r="AM172" s="84"/>
      <c r="AN172" s="84"/>
      <c r="AO172" s="84"/>
      <c r="AP172" s="84"/>
      <c r="AQ172" s="84"/>
      <c r="AR172" s="84"/>
    </row>
    <row r="173" spans="2:44" s="146" customFormat="1" x14ac:dyDescent="0.2">
      <c r="B173" s="94"/>
      <c r="C173" s="94"/>
      <c r="D173" s="94"/>
      <c r="E173" s="94"/>
      <c r="F173" s="85"/>
      <c r="G173" s="85"/>
      <c r="H173" s="85"/>
      <c r="I173" s="85"/>
      <c r="J173" s="85"/>
      <c r="K173" s="85"/>
      <c r="L173" s="85"/>
      <c r="M173" s="85"/>
      <c r="N173" s="86"/>
      <c r="O173" s="86"/>
      <c r="P173" s="86"/>
      <c r="Q173" s="86"/>
      <c r="R173" s="87"/>
      <c r="S173" s="98"/>
      <c r="T173" s="141"/>
      <c r="U173" s="120"/>
      <c r="V173" s="135"/>
      <c r="W173" s="85"/>
      <c r="X173" s="118"/>
      <c r="Z173" s="82"/>
      <c r="AA173" s="82"/>
      <c r="AB173" s="145"/>
      <c r="AC173" s="143"/>
      <c r="AD173" s="152"/>
      <c r="AE173" s="152"/>
      <c r="AF173" s="152"/>
      <c r="AH173" s="84"/>
      <c r="AI173" s="84"/>
      <c r="AJ173" s="84"/>
      <c r="AK173" s="84"/>
      <c r="AL173" s="84"/>
      <c r="AM173" s="84"/>
      <c r="AN173" s="84"/>
      <c r="AO173" s="84"/>
      <c r="AP173" s="84"/>
      <c r="AQ173" s="84"/>
      <c r="AR173" s="84"/>
    </row>
    <row r="174" spans="2:44" s="146" customFormat="1" x14ac:dyDescent="0.2">
      <c r="B174" s="94"/>
      <c r="C174" s="94"/>
      <c r="D174" s="94"/>
      <c r="E174" s="94"/>
      <c r="F174" s="85"/>
      <c r="G174" s="85"/>
      <c r="H174" s="85"/>
      <c r="I174" s="85"/>
      <c r="J174" s="85"/>
      <c r="K174" s="85"/>
      <c r="L174" s="85"/>
      <c r="M174" s="85"/>
      <c r="N174" s="86"/>
      <c r="O174" s="86"/>
      <c r="P174" s="86"/>
      <c r="Q174" s="86"/>
      <c r="R174" s="87"/>
      <c r="S174" s="98"/>
      <c r="T174" s="141"/>
      <c r="U174" s="120"/>
      <c r="V174" s="135"/>
      <c r="W174" s="85"/>
      <c r="X174" s="118"/>
      <c r="Z174" s="82"/>
      <c r="AA174" s="82"/>
      <c r="AB174" s="145"/>
      <c r="AC174" s="143"/>
      <c r="AD174" s="152"/>
      <c r="AE174" s="152"/>
      <c r="AF174" s="152"/>
      <c r="AH174" s="84"/>
      <c r="AI174" s="84"/>
      <c r="AJ174" s="84"/>
      <c r="AK174" s="84"/>
      <c r="AL174" s="84"/>
      <c r="AM174" s="84"/>
      <c r="AN174" s="84"/>
      <c r="AO174" s="84"/>
      <c r="AP174" s="84"/>
      <c r="AQ174" s="84"/>
      <c r="AR174" s="84"/>
    </row>
    <row r="175" spans="2:44" s="146" customFormat="1" x14ac:dyDescent="0.2">
      <c r="B175" s="94"/>
      <c r="C175" s="94"/>
      <c r="D175" s="94"/>
      <c r="E175" s="94"/>
      <c r="F175" s="85"/>
      <c r="G175" s="85"/>
      <c r="H175" s="85"/>
      <c r="I175" s="85"/>
      <c r="J175" s="85"/>
      <c r="K175" s="85"/>
      <c r="L175" s="85"/>
      <c r="M175" s="85"/>
      <c r="N175" s="86"/>
      <c r="O175" s="86"/>
      <c r="P175" s="86"/>
      <c r="Q175" s="86"/>
      <c r="R175" s="87"/>
      <c r="S175" s="98"/>
      <c r="T175" s="141"/>
      <c r="U175" s="120"/>
      <c r="V175" s="135"/>
      <c r="W175" s="85"/>
      <c r="X175" s="118"/>
      <c r="Z175" s="82"/>
      <c r="AA175" s="82"/>
      <c r="AB175" s="145"/>
      <c r="AC175" s="143"/>
      <c r="AD175" s="152"/>
      <c r="AE175" s="152"/>
      <c r="AF175" s="152"/>
      <c r="AH175" s="84"/>
      <c r="AI175" s="84"/>
      <c r="AJ175" s="84"/>
      <c r="AK175" s="84"/>
      <c r="AL175" s="84"/>
      <c r="AM175" s="84"/>
      <c r="AN175" s="84"/>
      <c r="AO175" s="84"/>
      <c r="AP175" s="84"/>
      <c r="AQ175" s="84"/>
      <c r="AR175" s="84"/>
    </row>
    <row r="176" spans="2:44" s="146" customFormat="1" x14ac:dyDescent="0.2">
      <c r="B176" s="94"/>
      <c r="C176" s="94"/>
      <c r="D176" s="94"/>
      <c r="E176" s="94"/>
      <c r="F176" s="85"/>
      <c r="G176" s="85"/>
      <c r="H176" s="85"/>
      <c r="I176" s="85"/>
      <c r="J176" s="85"/>
      <c r="K176" s="85"/>
      <c r="L176" s="85"/>
      <c r="M176" s="85"/>
      <c r="N176" s="86"/>
      <c r="O176" s="86"/>
      <c r="P176" s="86"/>
      <c r="Q176" s="86"/>
      <c r="R176" s="87"/>
      <c r="S176" s="98"/>
      <c r="T176" s="141"/>
      <c r="U176" s="120"/>
      <c r="V176" s="135"/>
      <c r="W176" s="85"/>
      <c r="X176" s="118"/>
      <c r="Z176" s="82"/>
      <c r="AA176" s="82"/>
      <c r="AB176" s="145"/>
      <c r="AC176" s="143"/>
      <c r="AD176" s="152"/>
      <c r="AE176" s="152"/>
      <c r="AF176" s="152"/>
      <c r="AH176" s="84"/>
      <c r="AI176" s="84"/>
      <c r="AJ176" s="84"/>
      <c r="AK176" s="84"/>
      <c r="AL176" s="84"/>
      <c r="AM176" s="84"/>
      <c r="AN176" s="84"/>
      <c r="AO176" s="84"/>
      <c r="AP176" s="84"/>
      <c r="AQ176" s="84"/>
      <c r="AR176" s="84"/>
    </row>
    <row r="177" spans="2:44" s="146" customFormat="1" x14ac:dyDescent="0.2">
      <c r="B177" s="94"/>
      <c r="C177" s="94"/>
      <c r="D177" s="94"/>
      <c r="E177" s="94"/>
      <c r="F177" s="85"/>
      <c r="G177" s="85"/>
      <c r="H177" s="85"/>
      <c r="I177" s="85"/>
      <c r="J177" s="85"/>
      <c r="K177" s="85"/>
      <c r="L177" s="85"/>
      <c r="M177" s="85"/>
      <c r="N177" s="86"/>
      <c r="O177" s="86"/>
      <c r="P177" s="86"/>
      <c r="Q177" s="86"/>
      <c r="R177" s="87"/>
      <c r="S177" s="98"/>
      <c r="T177" s="141"/>
      <c r="U177" s="120"/>
      <c r="V177" s="135"/>
      <c r="W177" s="85"/>
      <c r="X177" s="118"/>
      <c r="Z177" s="82"/>
      <c r="AA177" s="82"/>
      <c r="AB177" s="145"/>
      <c r="AC177" s="143"/>
      <c r="AD177" s="152"/>
      <c r="AE177" s="152"/>
      <c r="AF177" s="152"/>
      <c r="AH177" s="84"/>
      <c r="AI177" s="84"/>
      <c r="AJ177" s="84"/>
      <c r="AK177" s="84"/>
      <c r="AL177" s="84"/>
      <c r="AM177" s="84"/>
      <c r="AN177" s="84"/>
      <c r="AO177" s="84"/>
      <c r="AP177" s="84"/>
      <c r="AQ177" s="84"/>
      <c r="AR177" s="84"/>
    </row>
    <row r="178" spans="2:44" s="146" customFormat="1" x14ac:dyDescent="0.2">
      <c r="B178" s="94"/>
      <c r="C178" s="94"/>
      <c r="D178" s="94"/>
      <c r="E178" s="94"/>
      <c r="F178" s="85"/>
      <c r="G178" s="85"/>
      <c r="H178" s="85"/>
      <c r="I178" s="85"/>
      <c r="J178" s="85"/>
      <c r="K178" s="85"/>
      <c r="L178" s="85"/>
      <c r="M178" s="85"/>
      <c r="N178" s="86"/>
      <c r="O178" s="86"/>
      <c r="P178" s="86"/>
      <c r="Q178" s="86"/>
      <c r="R178" s="87"/>
      <c r="S178" s="98"/>
      <c r="T178" s="141"/>
      <c r="U178" s="120"/>
      <c r="V178" s="135"/>
      <c r="W178" s="85"/>
      <c r="X178" s="118"/>
      <c r="Z178" s="82"/>
      <c r="AA178" s="82"/>
      <c r="AB178" s="145"/>
      <c r="AC178" s="143"/>
      <c r="AD178" s="152"/>
      <c r="AE178" s="152"/>
      <c r="AF178" s="152"/>
      <c r="AH178" s="84"/>
      <c r="AI178" s="84"/>
      <c r="AJ178" s="84"/>
      <c r="AK178" s="84"/>
      <c r="AL178" s="84"/>
      <c r="AM178" s="84"/>
      <c r="AN178" s="84"/>
      <c r="AO178" s="84"/>
      <c r="AP178" s="84"/>
      <c r="AQ178" s="84"/>
      <c r="AR178" s="84"/>
    </row>
    <row r="179" spans="2:44" s="146" customFormat="1" x14ac:dyDescent="0.2">
      <c r="B179" s="94"/>
      <c r="C179" s="94"/>
      <c r="D179" s="94"/>
      <c r="E179" s="94"/>
      <c r="F179" s="85"/>
      <c r="G179" s="85"/>
      <c r="H179" s="85"/>
      <c r="I179" s="85"/>
      <c r="J179" s="85"/>
      <c r="K179" s="85"/>
      <c r="L179" s="85"/>
      <c r="M179" s="85"/>
      <c r="N179" s="86"/>
      <c r="O179" s="86"/>
      <c r="P179" s="86"/>
      <c r="Q179" s="86"/>
      <c r="R179" s="87"/>
      <c r="S179" s="98"/>
      <c r="T179" s="141"/>
      <c r="U179" s="120"/>
      <c r="V179" s="135"/>
      <c r="W179" s="85"/>
      <c r="X179" s="118"/>
      <c r="Z179" s="82"/>
      <c r="AA179" s="82"/>
      <c r="AB179" s="145"/>
      <c r="AC179" s="143"/>
      <c r="AD179" s="152"/>
      <c r="AE179" s="152"/>
      <c r="AF179" s="152"/>
      <c r="AH179" s="84"/>
      <c r="AI179" s="84"/>
      <c r="AJ179" s="84"/>
      <c r="AK179" s="84"/>
      <c r="AL179" s="84"/>
      <c r="AM179" s="84"/>
      <c r="AN179" s="84"/>
      <c r="AO179" s="84"/>
      <c r="AP179" s="84"/>
      <c r="AQ179" s="84"/>
      <c r="AR179" s="84"/>
    </row>
    <row r="180" spans="2:44" s="146" customFormat="1" x14ac:dyDescent="0.2">
      <c r="B180" s="94"/>
      <c r="C180" s="94"/>
      <c r="D180" s="94"/>
      <c r="E180" s="94"/>
      <c r="F180" s="85"/>
      <c r="G180" s="85"/>
      <c r="H180" s="85"/>
      <c r="I180" s="85"/>
      <c r="J180" s="85"/>
      <c r="K180" s="85"/>
      <c r="L180" s="85"/>
      <c r="M180" s="85"/>
      <c r="N180" s="86"/>
      <c r="O180" s="86"/>
      <c r="P180" s="86"/>
      <c r="Q180" s="86"/>
      <c r="R180" s="87"/>
      <c r="S180" s="98"/>
      <c r="T180" s="141"/>
      <c r="U180" s="120"/>
      <c r="V180" s="135"/>
      <c r="W180" s="85"/>
      <c r="X180" s="118"/>
      <c r="Z180" s="82"/>
      <c r="AA180" s="82"/>
      <c r="AB180" s="145"/>
      <c r="AC180" s="143"/>
      <c r="AD180" s="152"/>
      <c r="AE180" s="152"/>
      <c r="AF180" s="152"/>
      <c r="AH180" s="84"/>
      <c r="AI180" s="84"/>
      <c r="AJ180" s="84"/>
      <c r="AK180" s="84"/>
      <c r="AL180" s="84"/>
      <c r="AM180" s="84"/>
      <c r="AN180" s="84"/>
      <c r="AO180" s="84"/>
      <c r="AP180" s="84"/>
      <c r="AQ180" s="84"/>
      <c r="AR180" s="84"/>
    </row>
    <row r="181" spans="2:44" s="146" customFormat="1" x14ac:dyDescent="0.2">
      <c r="B181" s="94"/>
      <c r="C181" s="94"/>
      <c r="D181" s="94"/>
      <c r="E181" s="94"/>
      <c r="F181" s="85"/>
      <c r="G181" s="85"/>
      <c r="H181" s="85"/>
      <c r="I181" s="85"/>
      <c r="J181" s="85"/>
      <c r="K181" s="85"/>
      <c r="L181" s="85"/>
      <c r="M181" s="85"/>
      <c r="N181" s="86"/>
      <c r="O181" s="86"/>
      <c r="P181" s="86"/>
      <c r="Q181" s="86"/>
      <c r="R181" s="87"/>
      <c r="S181" s="98"/>
      <c r="T181" s="141"/>
      <c r="U181" s="120"/>
      <c r="V181" s="135"/>
      <c r="W181" s="85"/>
      <c r="X181" s="118"/>
      <c r="Z181" s="82"/>
      <c r="AA181" s="82"/>
      <c r="AB181" s="145"/>
      <c r="AC181" s="143"/>
      <c r="AD181" s="152"/>
      <c r="AE181" s="152"/>
      <c r="AF181" s="152"/>
      <c r="AH181" s="84"/>
      <c r="AI181" s="84"/>
      <c r="AJ181" s="84"/>
      <c r="AK181" s="84"/>
      <c r="AL181" s="84"/>
      <c r="AM181" s="84"/>
      <c r="AN181" s="84"/>
      <c r="AO181" s="84"/>
      <c r="AP181" s="84"/>
      <c r="AQ181" s="84"/>
      <c r="AR181" s="84"/>
    </row>
    <row r="182" spans="2:44" s="146" customFormat="1" x14ac:dyDescent="0.2">
      <c r="B182" s="94"/>
      <c r="C182" s="94"/>
      <c r="D182" s="94"/>
      <c r="E182" s="94"/>
      <c r="F182" s="85"/>
      <c r="G182" s="85"/>
      <c r="H182" s="85"/>
      <c r="I182" s="85"/>
      <c r="J182" s="85"/>
      <c r="K182" s="85"/>
      <c r="L182" s="85"/>
      <c r="M182" s="85"/>
      <c r="N182" s="86"/>
      <c r="O182" s="86"/>
      <c r="P182" s="86"/>
      <c r="Q182" s="86"/>
      <c r="R182" s="87"/>
      <c r="S182" s="98"/>
      <c r="T182" s="141"/>
      <c r="U182" s="120"/>
      <c r="V182" s="135"/>
      <c r="W182" s="85"/>
      <c r="X182" s="118"/>
      <c r="Z182" s="82"/>
      <c r="AA182" s="82"/>
      <c r="AB182" s="145"/>
      <c r="AC182" s="143"/>
      <c r="AD182" s="152"/>
      <c r="AE182" s="152"/>
      <c r="AF182" s="152"/>
      <c r="AH182" s="84"/>
      <c r="AI182" s="84"/>
      <c r="AJ182" s="84"/>
      <c r="AK182" s="84"/>
      <c r="AL182" s="84"/>
      <c r="AM182" s="84"/>
      <c r="AN182" s="84"/>
      <c r="AO182" s="84"/>
      <c r="AP182" s="84"/>
      <c r="AQ182" s="84"/>
      <c r="AR182" s="84"/>
    </row>
    <row r="183" spans="2:44" s="146" customFormat="1" x14ac:dyDescent="0.2">
      <c r="B183" s="94"/>
      <c r="C183" s="94"/>
      <c r="D183" s="94"/>
      <c r="E183" s="94"/>
      <c r="F183" s="85"/>
      <c r="G183" s="85"/>
      <c r="H183" s="85"/>
      <c r="I183" s="85"/>
      <c r="J183" s="85"/>
      <c r="K183" s="85"/>
      <c r="L183" s="85"/>
      <c r="M183" s="85"/>
      <c r="N183" s="86"/>
      <c r="O183" s="86"/>
      <c r="P183" s="86"/>
      <c r="Q183" s="86"/>
      <c r="R183" s="87"/>
      <c r="S183" s="98"/>
      <c r="T183" s="141"/>
      <c r="U183" s="120"/>
      <c r="V183" s="135"/>
      <c r="W183" s="85"/>
      <c r="X183" s="118"/>
      <c r="Z183" s="82"/>
      <c r="AA183" s="82"/>
      <c r="AB183" s="145"/>
      <c r="AC183" s="143"/>
      <c r="AD183" s="152"/>
      <c r="AE183" s="152"/>
      <c r="AF183" s="152"/>
      <c r="AH183" s="84"/>
      <c r="AI183" s="84"/>
      <c r="AJ183" s="84"/>
      <c r="AK183" s="84"/>
      <c r="AL183" s="84"/>
      <c r="AM183" s="84"/>
      <c r="AN183" s="84"/>
      <c r="AO183" s="84"/>
      <c r="AP183" s="84"/>
      <c r="AQ183" s="84"/>
      <c r="AR183" s="84"/>
    </row>
    <row r="184" spans="2:44" s="146" customFormat="1" x14ac:dyDescent="0.2">
      <c r="B184" s="94"/>
      <c r="C184" s="94"/>
      <c r="D184" s="94"/>
      <c r="E184" s="94"/>
      <c r="F184" s="85"/>
      <c r="G184" s="85"/>
      <c r="H184" s="85"/>
      <c r="I184" s="85"/>
      <c r="J184" s="85"/>
      <c r="K184" s="85"/>
      <c r="L184" s="85"/>
      <c r="M184" s="85"/>
      <c r="N184" s="86"/>
      <c r="O184" s="86"/>
      <c r="P184" s="86"/>
      <c r="Q184" s="86"/>
      <c r="R184" s="87"/>
      <c r="S184" s="98"/>
      <c r="T184" s="141"/>
      <c r="U184" s="120"/>
      <c r="V184" s="135"/>
      <c r="W184" s="85"/>
      <c r="X184" s="118"/>
      <c r="Z184" s="82"/>
      <c r="AA184" s="82"/>
      <c r="AB184" s="145"/>
      <c r="AC184" s="143"/>
      <c r="AD184" s="152"/>
      <c r="AE184" s="152"/>
      <c r="AF184" s="152"/>
      <c r="AH184" s="84"/>
      <c r="AI184" s="84"/>
      <c r="AJ184" s="84"/>
      <c r="AK184" s="84"/>
      <c r="AL184" s="84"/>
      <c r="AM184" s="84"/>
      <c r="AN184" s="84"/>
      <c r="AO184" s="84"/>
      <c r="AP184" s="84"/>
      <c r="AQ184" s="84"/>
      <c r="AR184" s="84"/>
    </row>
    <row r="185" spans="2:44" s="146" customFormat="1" x14ac:dyDescent="0.2">
      <c r="B185" s="94"/>
      <c r="C185" s="94"/>
      <c r="D185" s="94"/>
      <c r="E185" s="94"/>
      <c r="F185" s="85"/>
      <c r="G185" s="85"/>
      <c r="H185" s="85"/>
      <c r="I185" s="85"/>
      <c r="J185" s="85"/>
      <c r="K185" s="85"/>
      <c r="L185" s="85"/>
      <c r="M185" s="85"/>
      <c r="N185" s="86"/>
      <c r="O185" s="86"/>
      <c r="P185" s="86"/>
      <c r="Q185" s="86"/>
      <c r="R185" s="87"/>
      <c r="S185" s="98"/>
      <c r="T185" s="141"/>
      <c r="U185" s="120"/>
      <c r="V185" s="135"/>
      <c r="W185" s="85"/>
      <c r="X185" s="118"/>
      <c r="Z185" s="82"/>
      <c r="AA185" s="82"/>
      <c r="AB185" s="145"/>
      <c r="AC185" s="143"/>
      <c r="AD185" s="152"/>
      <c r="AE185" s="152"/>
      <c r="AF185" s="152"/>
      <c r="AH185" s="84"/>
      <c r="AI185" s="84"/>
      <c r="AJ185" s="84"/>
      <c r="AK185" s="84"/>
      <c r="AL185" s="84"/>
      <c r="AM185" s="84"/>
      <c r="AN185" s="84"/>
      <c r="AO185" s="84"/>
      <c r="AP185" s="84"/>
      <c r="AQ185" s="84"/>
      <c r="AR185" s="84"/>
    </row>
    <row r="186" spans="2:44" s="146" customFormat="1" x14ac:dyDescent="0.2">
      <c r="B186" s="94"/>
      <c r="C186" s="94"/>
      <c r="D186" s="94"/>
      <c r="E186" s="94"/>
      <c r="F186" s="85"/>
      <c r="G186" s="85"/>
      <c r="H186" s="85"/>
      <c r="I186" s="85"/>
      <c r="J186" s="85"/>
      <c r="K186" s="85"/>
      <c r="L186" s="85"/>
      <c r="M186" s="85"/>
      <c r="N186" s="86"/>
      <c r="O186" s="86"/>
      <c r="P186" s="86"/>
      <c r="Q186" s="86"/>
      <c r="R186" s="87"/>
      <c r="S186" s="98"/>
      <c r="T186" s="141"/>
      <c r="U186" s="120"/>
      <c r="V186" s="135"/>
      <c r="W186" s="85"/>
      <c r="X186" s="118"/>
      <c r="Z186" s="82"/>
      <c r="AA186" s="82"/>
      <c r="AB186" s="145"/>
      <c r="AC186" s="143"/>
      <c r="AD186" s="152"/>
      <c r="AE186" s="152"/>
      <c r="AF186" s="152"/>
      <c r="AH186" s="84"/>
      <c r="AI186" s="84"/>
      <c r="AJ186" s="84"/>
      <c r="AK186" s="84"/>
      <c r="AL186" s="84"/>
      <c r="AM186" s="84"/>
      <c r="AN186" s="84"/>
      <c r="AO186" s="84"/>
      <c r="AP186" s="84"/>
      <c r="AQ186" s="84"/>
      <c r="AR186" s="84"/>
    </row>
    <row r="187" spans="2:44" s="146" customFormat="1" x14ac:dyDescent="0.2">
      <c r="B187" s="94"/>
      <c r="C187" s="94"/>
      <c r="D187" s="94"/>
      <c r="E187" s="94"/>
      <c r="F187" s="85"/>
      <c r="G187" s="85"/>
      <c r="H187" s="85"/>
      <c r="I187" s="85"/>
      <c r="J187" s="85"/>
      <c r="K187" s="85"/>
      <c r="L187" s="85"/>
      <c r="M187" s="85"/>
      <c r="N187" s="86"/>
      <c r="O187" s="86"/>
      <c r="P187" s="86"/>
      <c r="Q187" s="86"/>
      <c r="R187" s="87"/>
      <c r="S187" s="98"/>
      <c r="T187" s="141"/>
      <c r="U187" s="120"/>
      <c r="V187" s="135"/>
      <c r="W187" s="85"/>
      <c r="X187" s="118"/>
      <c r="Z187" s="82"/>
      <c r="AA187" s="82"/>
      <c r="AB187" s="145"/>
      <c r="AC187" s="143"/>
      <c r="AD187" s="152"/>
      <c r="AE187" s="152"/>
      <c r="AF187" s="152"/>
      <c r="AH187" s="84"/>
      <c r="AI187" s="84"/>
      <c r="AJ187" s="84"/>
      <c r="AK187" s="84"/>
      <c r="AL187" s="84"/>
      <c r="AM187" s="84"/>
      <c r="AN187" s="84"/>
      <c r="AO187" s="84"/>
      <c r="AP187" s="84"/>
      <c r="AQ187" s="84"/>
      <c r="AR187" s="84"/>
    </row>
    <row r="188" spans="2:44" s="146" customFormat="1" x14ac:dyDescent="0.2">
      <c r="B188" s="94"/>
      <c r="C188" s="94"/>
      <c r="D188" s="94"/>
      <c r="E188" s="94"/>
      <c r="F188" s="85"/>
      <c r="G188" s="85"/>
      <c r="H188" s="85"/>
      <c r="I188" s="85"/>
      <c r="J188" s="85"/>
      <c r="K188" s="85"/>
      <c r="L188" s="85"/>
      <c r="M188" s="85"/>
      <c r="N188" s="86"/>
      <c r="O188" s="86"/>
      <c r="P188" s="86"/>
      <c r="Q188" s="86"/>
      <c r="R188" s="87"/>
      <c r="S188" s="98"/>
      <c r="T188" s="141"/>
      <c r="U188" s="120"/>
      <c r="V188" s="135"/>
      <c r="W188" s="85"/>
      <c r="X188" s="118"/>
      <c r="Z188" s="82"/>
      <c r="AA188" s="82"/>
      <c r="AB188" s="145"/>
      <c r="AC188" s="143"/>
      <c r="AD188" s="152"/>
      <c r="AE188" s="152"/>
      <c r="AF188" s="152"/>
      <c r="AH188" s="84"/>
      <c r="AI188" s="84"/>
      <c r="AJ188" s="84"/>
      <c r="AK188" s="84"/>
      <c r="AL188" s="84"/>
      <c r="AM188" s="84"/>
      <c r="AN188" s="84"/>
      <c r="AO188" s="84"/>
      <c r="AP188" s="84"/>
      <c r="AQ188" s="84"/>
      <c r="AR188" s="84"/>
    </row>
    <row r="189" spans="2:44" s="146" customFormat="1" x14ac:dyDescent="0.2">
      <c r="B189" s="94"/>
      <c r="C189" s="94"/>
      <c r="D189" s="94"/>
      <c r="E189" s="94"/>
      <c r="F189" s="85"/>
      <c r="G189" s="85"/>
      <c r="H189" s="85"/>
      <c r="I189" s="85"/>
      <c r="J189" s="85"/>
      <c r="K189" s="85"/>
      <c r="L189" s="85"/>
      <c r="M189" s="85"/>
      <c r="N189" s="86"/>
      <c r="O189" s="86"/>
      <c r="P189" s="86"/>
      <c r="Q189" s="86"/>
      <c r="R189" s="87"/>
      <c r="S189" s="98"/>
      <c r="T189" s="141"/>
      <c r="U189" s="120"/>
      <c r="V189" s="135"/>
      <c r="W189" s="85"/>
      <c r="X189" s="118"/>
      <c r="Z189" s="82"/>
      <c r="AA189" s="82"/>
      <c r="AB189" s="145"/>
      <c r="AC189" s="143"/>
      <c r="AD189" s="152"/>
      <c r="AE189" s="152"/>
      <c r="AF189" s="152"/>
      <c r="AH189" s="84"/>
      <c r="AI189" s="84"/>
      <c r="AJ189" s="84"/>
      <c r="AK189" s="84"/>
      <c r="AL189" s="84"/>
      <c r="AM189" s="84"/>
      <c r="AN189" s="84"/>
      <c r="AO189" s="84"/>
      <c r="AP189" s="84"/>
      <c r="AQ189" s="84"/>
      <c r="AR189" s="84"/>
    </row>
    <row r="190" spans="2:44" s="146" customFormat="1" x14ac:dyDescent="0.2">
      <c r="B190" s="94"/>
      <c r="C190" s="94"/>
      <c r="D190" s="94"/>
      <c r="E190" s="94"/>
      <c r="F190" s="85"/>
      <c r="G190" s="85"/>
      <c r="H190" s="85"/>
      <c r="I190" s="85"/>
      <c r="J190" s="85"/>
      <c r="K190" s="85"/>
      <c r="L190" s="85"/>
      <c r="M190" s="85"/>
      <c r="N190" s="86"/>
      <c r="O190" s="86"/>
      <c r="P190" s="86"/>
      <c r="Q190" s="86"/>
      <c r="R190" s="87"/>
      <c r="S190" s="98"/>
      <c r="T190" s="141"/>
      <c r="U190" s="120"/>
      <c r="V190" s="135"/>
      <c r="W190" s="85"/>
      <c r="X190" s="118"/>
      <c r="Z190" s="82"/>
      <c r="AA190" s="82"/>
      <c r="AB190" s="145"/>
      <c r="AC190" s="143"/>
      <c r="AD190" s="152"/>
      <c r="AE190" s="152"/>
      <c r="AF190" s="152"/>
      <c r="AH190" s="84"/>
      <c r="AI190" s="84"/>
      <c r="AJ190" s="84"/>
      <c r="AK190" s="84"/>
      <c r="AL190" s="84"/>
      <c r="AM190" s="84"/>
      <c r="AN190" s="84"/>
      <c r="AO190" s="84"/>
      <c r="AP190" s="84"/>
      <c r="AQ190" s="84"/>
      <c r="AR190" s="84"/>
    </row>
    <row r="191" spans="2:44" s="146" customFormat="1" x14ac:dyDescent="0.2">
      <c r="B191" s="94"/>
      <c r="C191" s="94"/>
      <c r="D191" s="94"/>
      <c r="E191" s="94"/>
      <c r="F191" s="85"/>
      <c r="G191" s="85"/>
      <c r="H191" s="85"/>
      <c r="I191" s="85"/>
      <c r="J191" s="85"/>
      <c r="K191" s="85"/>
      <c r="L191" s="85"/>
      <c r="M191" s="85"/>
      <c r="N191" s="86"/>
      <c r="O191" s="86"/>
      <c r="P191" s="86"/>
      <c r="Q191" s="86"/>
      <c r="R191" s="87"/>
      <c r="S191" s="98"/>
      <c r="T191" s="141"/>
      <c r="U191" s="120"/>
      <c r="V191" s="135"/>
      <c r="W191" s="85"/>
      <c r="X191" s="118"/>
      <c r="Z191" s="82"/>
      <c r="AA191" s="82"/>
      <c r="AB191" s="145"/>
      <c r="AC191" s="143"/>
      <c r="AD191" s="152"/>
      <c r="AE191" s="152"/>
      <c r="AF191" s="152"/>
      <c r="AH191" s="84"/>
      <c r="AI191" s="84"/>
      <c r="AJ191" s="84"/>
      <c r="AK191" s="84"/>
      <c r="AL191" s="84"/>
      <c r="AM191" s="84"/>
      <c r="AN191" s="84"/>
      <c r="AO191" s="84"/>
      <c r="AP191" s="84"/>
      <c r="AQ191" s="84"/>
      <c r="AR191" s="84"/>
    </row>
    <row r="192" spans="2:44" s="146" customFormat="1" x14ac:dyDescent="0.2">
      <c r="B192" s="94"/>
      <c r="C192" s="94"/>
      <c r="D192" s="94"/>
      <c r="E192" s="94"/>
      <c r="F192" s="85"/>
      <c r="G192" s="85"/>
      <c r="H192" s="85"/>
      <c r="I192" s="85"/>
      <c r="J192" s="85"/>
      <c r="K192" s="85"/>
      <c r="L192" s="85"/>
      <c r="M192" s="85"/>
      <c r="N192" s="86"/>
      <c r="O192" s="86"/>
      <c r="P192" s="86"/>
      <c r="Q192" s="86"/>
      <c r="R192" s="87"/>
      <c r="S192" s="98"/>
      <c r="T192" s="141"/>
      <c r="U192" s="120"/>
      <c r="V192" s="135"/>
      <c r="W192" s="85"/>
      <c r="X192" s="118"/>
      <c r="Z192" s="82"/>
      <c r="AA192" s="82"/>
      <c r="AB192" s="145"/>
      <c r="AC192" s="143"/>
      <c r="AD192" s="152"/>
      <c r="AE192" s="152"/>
      <c r="AF192" s="152"/>
      <c r="AH192" s="84"/>
      <c r="AI192" s="84"/>
      <c r="AJ192" s="84"/>
      <c r="AK192" s="84"/>
      <c r="AL192" s="84"/>
      <c r="AM192" s="84"/>
      <c r="AN192" s="84"/>
      <c r="AO192" s="84"/>
      <c r="AP192" s="84"/>
      <c r="AQ192" s="84"/>
      <c r="AR192" s="84"/>
    </row>
    <row r="193" spans="2:44" s="146" customFormat="1" x14ac:dyDescent="0.2">
      <c r="B193" s="94"/>
      <c r="C193" s="94"/>
      <c r="D193" s="94"/>
      <c r="E193" s="94"/>
      <c r="F193" s="85"/>
      <c r="G193" s="85"/>
      <c r="H193" s="85"/>
      <c r="I193" s="85"/>
      <c r="J193" s="85"/>
      <c r="K193" s="85"/>
      <c r="L193" s="85"/>
      <c r="M193" s="85"/>
      <c r="N193" s="86"/>
      <c r="O193" s="86"/>
      <c r="P193" s="86"/>
      <c r="Q193" s="86"/>
      <c r="R193" s="87"/>
      <c r="S193" s="98"/>
      <c r="T193" s="141"/>
      <c r="U193" s="120"/>
      <c r="V193" s="135"/>
      <c r="W193" s="85"/>
      <c r="X193" s="118"/>
      <c r="Z193" s="82"/>
      <c r="AA193" s="82"/>
      <c r="AB193" s="145"/>
      <c r="AC193" s="143"/>
      <c r="AD193" s="152"/>
      <c r="AE193" s="152"/>
      <c r="AF193" s="152"/>
      <c r="AH193" s="84"/>
      <c r="AI193" s="84"/>
      <c r="AJ193" s="84"/>
      <c r="AK193" s="84"/>
      <c r="AL193" s="84"/>
      <c r="AM193" s="84"/>
      <c r="AN193" s="84"/>
      <c r="AO193" s="84"/>
      <c r="AP193" s="84"/>
      <c r="AQ193" s="84"/>
      <c r="AR193" s="84"/>
    </row>
    <row r="194" spans="2:44" s="146" customFormat="1" x14ac:dyDescent="0.2">
      <c r="B194" s="94"/>
      <c r="C194" s="94"/>
      <c r="D194" s="94"/>
      <c r="E194" s="94"/>
      <c r="F194" s="85"/>
      <c r="G194" s="85"/>
      <c r="H194" s="85"/>
      <c r="I194" s="85"/>
      <c r="J194" s="85"/>
      <c r="K194" s="85"/>
      <c r="L194" s="85"/>
      <c r="M194" s="85"/>
      <c r="N194" s="86"/>
      <c r="O194" s="86"/>
      <c r="P194" s="86"/>
      <c r="Q194" s="86"/>
      <c r="R194" s="87"/>
      <c r="S194" s="98"/>
      <c r="T194" s="141"/>
      <c r="U194" s="120"/>
      <c r="V194" s="135"/>
      <c r="W194" s="85"/>
      <c r="X194" s="118"/>
      <c r="Z194" s="82"/>
      <c r="AA194" s="82"/>
      <c r="AB194" s="145"/>
      <c r="AC194" s="143"/>
      <c r="AD194" s="152"/>
      <c r="AE194" s="152"/>
      <c r="AF194" s="152"/>
      <c r="AH194" s="84"/>
      <c r="AI194" s="84"/>
      <c r="AJ194" s="84"/>
      <c r="AK194" s="84"/>
      <c r="AL194" s="84"/>
      <c r="AM194" s="84"/>
      <c r="AN194" s="84"/>
      <c r="AO194" s="84"/>
      <c r="AP194" s="84"/>
      <c r="AQ194" s="84"/>
      <c r="AR194" s="84"/>
    </row>
    <row r="195" spans="2:44" s="146" customFormat="1" x14ac:dyDescent="0.2">
      <c r="B195" s="94"/>
      <c r="C195" s="94"/>
      <c r="D195" s="94"/>
      <c r="E195" s="94"/>
      <c r="F195" s="85"/>
      <c r="G195" s="85"/>
      <c r="H195" s="85"/>
      <c r="I195" s="85"/>
      <c r="J195" s="85"/>
      <c r="K195" s="85"/>
      <c r="L195" s="85"/>
      <c r="M195" s="85"/>
      <c r="N195" s="86"/>
      <c r="O195" s="86"/>
      <c r="P195" s="86"/>
      <c r="Q195" s="86"/>
      <c r="R195" s="87"/>
      <c r="S195" s="98"/>
      <c r="T195" s="141"/>
      <c r="U195" s="120"/>
      <c r="V195" s="135"/>
      <c r="W195" s="85"/>
      <c r="X195" s="118"/>
      <c r="Z195" s="82"/>
      <c r="AA195" s="82"/>
      <c r="AB195" s="145"/>
      <c r="AC195" s="143"/>
      <c r="AD195" s="152"/>
      <c r="AE195" s="152"/>
      <c r="AF195" s="152"/>
      <c r="AH195" s="84"/>
      <c r="AI195" s="84"/>
      <c r="AJ195" s="84"/>
      <c r="AK195" s="84"/>
      <c r="AL195" s="84"/>
      <c r="AM195" s="84"/>
      <c r="AN195" s="84"/>
      <c r="AO195" s="84"/>
      <c r="AP195" s="84"/>
      <c r="AQ195" s="84"/>
      <c r="AR195" s="84"/>
    </row>
    <row r="196" spans="2:44" s="146" customFormat="1" x14ac:dyDescent="0.2">
      <c r="B196" s="94"/>
      <c r="C196" s="94"/>
      <c r="D196" s="94"/>
      <c r="E196" s="94"/>
      <c r="F196" s="85"/>
      <c r="G196" s="85"/>
      <c r="H196" s="85"/>
      <c r="I196" s="85"/>
      <c r="J196" s="85"/>
      <c r="K196" s="85"/>
      <c r="L196" s="85"/>
      <c r="M196" s="85"/>
      <c r="N196" s="86"/>
      <c r="O196" s="86"/>
      <c r="P196" s="86"/>
      <c r="Q196" s="86"/>
      <c r="R196" s="87"/>
      <c r="S196" s="98"/>
      <c r="T196" s="141"/>
      <c r="U196" s="120"/>
      <c r="V196" s="135"/>
      <c r="W196" s="85"/>
      <c r="X196" s="118"/>
      <c r="Z196" s="82"/>
      <c r="AA196" s="82"/>
      <c r="AB196" s="145"/>
      <c r="AC196" s="143"/>
      <c r="AD196" s="152"/>
      <c r="AE196" s="152"/>
      <c r="AF196" s="152"/>
      <c r="AH196" s="84"/>
      <c r="AI196" s="84"/>
      <c r="AJ196" s="84"/>
      <c r="AK196" s="84"/>
      <c r="AL196" s="84"/>
      <c r="AM196" s="84"/>
      <c r="AN196" s="84"/>
      <c r="AO196" s="84"/>
      <c r="AP196" s="84"/>
      <c r="AQ196" s="84"/>
      <c r="AR196" s="84"/>
    </row>
    <row r="197" spans="2:44" s="146" customFormat="1" x14ac:dyDescent="0.2">
      <c r="B197" s="94"/>
      <c r="C197" s="94"/>
      <c r="D197" s="94"/>
      <c r="E197" s="94"/>
      <c r="F197" s="85"/>
      <c r="G197" s="85"/>
      <c r="H197" s="85"/>
      <c r="I197" s="85"/>
      <c r="J197" s="85"/>
      <c r="K197" s="85"/>
      <c r="L197" s="85"/>
      <c r="M197" s="85"/>
      <c r="N197" s="86"/>
      <c r="O197" s="86"/>
      <c r="P197" s="86"/>
      <c r="Q197" s="86"/>
      <c r="R197" s="87"/>
      <c r="S197" s="98"/>
      <c r="T197" s="141"/>
      <c r="U197" s="120"/>
      <c r="V197" s="135"/>
      <c r="W197" s="85"/>
      <c r="X197" s="118"/>
      <c r="Z197" s="82"/>
      <c r="AA197" s="82"/>
      <c r="AB197" s="145"/>
      <c r="AC197" s="143"/>
      <c r="AD197" s="152"/>
      <c r="AE197" s="152"/>
      <c r="AF197" s="152"/>
      <c r="AH197" s="84"/>
      <c r="AI197" s="84"/>
      <c r="AJ197" s="84"/>
      <c r="AK197" s="84"/>
      <c r="AL197" s="84"/>
      <c r="AM197" s="84"/>
      <c r="AN197" s="84"/>
      <c r="AO197" s="84"/>
      <c r="AP197" s="84"/>
      <c r="AQ197" s="84"/>
      <c r="AR197" s="84"/>
    </row>
    <row r="198" spans="2:44" s="146" customFormat="1" x14ac:dyDescent="0.2">
      <c r="B198" s="94"/>
      <c r="C198" s="94"/>
      <c r="D198" s="94"/>
      <c r="E198" s="94"/>
      <c r="F198" s="85"/>
      <c r="G198" s="85"/>
      <c r="H198" s="85"/>
      <c r="I198" s="85"/>
      <c r="J198" s="85"/>
      <c r="K198" s="85"/>
      <c r="L198" s="85"/>
      <c r="M198" s="85"/>
      <c r="N198" s="86"/>
      <c r="O198" s="86"/>
      <c r="P198" s="86"/>
      <c r="Q198" s="86"/>
      <c r="R198" s="87"/>
      <c r="S198" s="98"/>
      <c r="T198" s="141"/>
      <c r="U198" s="120"/>
      <c r="V198" s="135"/>
      <c r="W198" s="85"/>
      <c r="X198" s="118"/>
      <c r="Z198" s="82"/>
      <c r="AA198" s="82"/>
      <c r="AB198" s="145"/>
      <c r="AC198" s="143"/>
      <c r="AD198" s="152"/>
      <c r="AE198" s="152"/>
      <c r="AF198" s="152"/>
      <c r="AH198" s="84"/>
      <c r="AI198" s="84"/>
      <c r="AJ198" s="84"/>
      <c r="AK198" s="84"/>
      <c r="AL198" s="84"/>
      <c r="AM198" s="84"/>
      <c r="AN198" s="84"/>
      <c r="AO198" s="84"/>
      <c r="AP198" s="84"/>
      <c r="AQ198" s="84"/>
      <c r="AR198" s="84"/>
    </row>
    <row r="199" spans="2:44" s="146" customFormat="1" x14ac:dyDescent="0.2">
      <c r="B199" s="94"/>
      <c r="C199" s="94"/>
      <c r="D199" s="94"/>
      <c r="E199" s="94"/>
      <c r="F199" s="85"/>
      <c r="G199" s="85"/>
      <c r="H199" s="85"/>
      <c r="I199" s="85"/>
      <c r="J199" s="85"/>
      <c r="K199" s="85"/>
      <c r="L199" s="85"/>
      <c r="M199" s="85"/>
      <c r="N199" s="86"/>
      <c r="O199" s="86"/>
      <c r="P199" s="86"/>
      <c r="Q199" s="86"/>
      <c r="R199" s="87"/>
      <c r="S199" s="98"/>
      <c r="T199" s="141"/>
      <c r="U199" s="120"/>
      <c r="V199" s="135"/>
      <c r="W199" s="85"/>
      <c r="X199" s="118"/>
      <c r="Z199" s="82"/>
      <c r="AA199" s="82"/>
      <c r="AB199" s="145"/>
      <c r="AC199" s="143"/>
      <c r="AD199" s="152"/>
      <c r="AE199" s="152"/>
      <c r="AF199" s="152"/>
      <c r="AH199" s="84"/>
      <c r="AI199" s="84"/>
      <c r="AJ199" s="84"/>
      <c r="AK199" s="84"/>
      <c r="AL199" s="84"/>
      <c r="AM199" s="84"/>
      <c r="AN199" s="84"/>
      <c r="AO199" s="84"/>
      <c r="AP199" s="84"/>
      <c r="AQ199" s="84"/>
      <c r="AR199" s="84"/>
    </row>
    <row r="200" spans="2:44" s="146" customFormat="1" x14ac:dyDescent="0.2">
      <c r="B200" s="94"/>
      <c r="C200" s="94"/>
      <c r="D200" s="94"/>
      <c r="E200" s="94"/>
      <c r="F200" s="85"/>
      <c r="G200" s="85"/>
      <c r="H200" s="85"/>
      <c r="I200" s="85"/>
      <c r="J200" s="85"/>
      <c r="K200" s="85"/>
      <c r="L200" s="85"/>
      <c r="M200" s="85"/>
      <c r="N200" s="86"/>
      <c r="O200" s="86"/>
      <c r="P200" s="86"/>
      <c r="Q200" s="86"/>
      <c r="R200" s="87"/>
      <c r="S200" s="98"/>
      <c r="T200" s="141"/>
      <c r="U200" s="120"/>
      <c r="V200" s="135"/>
      <c r="W200" s="85"/>
      <c r="X200" s="118"/>
      <c r="Z200" s="82"/>
      <c r="AA200" s="82"/>
      <c r="AB200" s="145"/>
      <c r="AC200" s="143"/>
      <c r="AD200" s="152"/>
      <c r="AE200" s="152"/>
      <c r="AF200" s="152"/>
      <c r="AH200" s="84"/>
      <c r="AI200" s="84"/>
      <c r="AJ200" s="84"/>
      <c r="AK200" s="84"/>
      <c r="AL200" s="84"/>
      <c r="AM200" s="84"/>
      <c r="AN200" s="84"/>
      <c r="AO200" s="84"/>
      <c r="AP200" s="84"/>
      <c r="AQ200" s="84"/>
      <c r="AR200" s="84"/>
    </row>
    <row r="201" spans="2:44" s="146" customFormat="1" x14ac:dyDescent="0.2">
      <c r="B201" s="94"/>
      <c r="C201" s="94"/>
      <c r="D201" s="94"/>
      <c r="E201" s="94"/>
      <c r="F201" s="85"/>
      <c r="G201" s="85"/>
      <c r="H201" s="85"/>
      <c r="I201" s="85"/>
      <c r="J201" s="85"/>
      <c r="K201" s="85"/>
      <c r="L201" s="85"/>
      <c r="M201" s="85"/>
      <c r="N201" s="86"/>
      <c r="O201" s="86"/>
      <c r="P201" s="86"/>
      <c r="Q201" s="86"/>
      <c r="R201" s="87"/>
      <c r="S201" s="98"/>
      <c r="T201" s="141"/>
      <c r="U201" s="120"/>
      <c r="V201" s="135"/>
      <c r="W201" s="85"/>
      <c r="X201" s="118"/>
      <c r="Z201" s="82"/>
      <c r="AA201" s="82"/>
      <c r="AB201" s="145"/>
      <c r="AC201" s="143"/>
      <c r="AD201" s="152"/>
      <c r="AE201" s="152"/>
      <c r="AF201" s="152"/>
      <c r="AH201" s="84"/>
      <c r="AI201" s="84"/>
      <c r="AJ201" s="84"/>
      <c r="AK201" s="84"/>
      <c r="AL201" s="84"/>
      <c r="AM201" s="84"/>
      <c r="AN201" s="84"/>
      <c r="AO201" s="84"/>
      <c r="AP201" s="84"/>
      <c r="AQ201" s="84"/>
      <c r="AR201" s="84"/>
    </row>
    <row r="202" spans="2:44" s="146" customFormat="1" x14ac:dyDescent="0.2">
      <c r="B202" s="94"/>
      <c r="C202" s="94"/>
      <c r="D202" s="94"/>
      <c r="E202" s="94"/>
      <c r="F202" s="85"/>
      <c r="G202" s="85"/>
      <c r="H202" s="85"/>
      <c r="I202" s="85"/>
      <c r="J202" s="85"/>
      <c r="K202" s="85"/>
      <c r="L202" s="85"/>
      <c r="M202" s="85"/>
      <c r="N202" s="86"/>
      <c r="O202" s="86"/>
      <c r="P202" s="86"/>
      <c r="Q202" s="86"/>
      <c r="R202" s="87"/>
      <c r="S202" s="98"/>
      <c r="T202" s="141"/>
      <c r="U202" s="120"/>
      <c r="V202" s="135"/>
      <c r="W202" s="85"/>
      <c r="X202" s="118"/>
      <c r="Z202" s="82"/>
      <c r="AA202" s="82"/>
      <c r="AB202" s="145"/>
      <c r="AC202" s="143"/>
      <c r="AD202" s="152"/>
      <c r="AE202" s="152"/>
      <c r="AF202" s="152"/>
      <c r="AH202" s="84"/>
      <c r="AI202" s="84"/>
      <c r="AJ202" s="84"/>
      <c r="AK202" s="84"/>
      <c r="AL202" s="84"/>
      <c r="AM202" s="84"/>
      <c r="AN202" s="84"/>
      <c r="AO202" s="84"/>
      <c r="AP202" s="84"/>
      <c r="AQ202" s="84"/>
      <c r="AR202" s="84"/>
    </row>
    <row r="203" spans="2:44" s="146" customFormat="1" x14ac:dyDescent="0.2">
      <c r="B203" s="94"/>
      <c r="C203" s="94"/>
      <c r="D203" s="94"/>
      <c r="E203" s="94"/>
      <c r="F203" s="85"/>
      <c r="G203" s="85"/>
      <c r="H203" s="85"/>
      <c r="I203" s="85"/>
      <c r="J203" s="85"/>
      <c r="K203" s="85"/>
      <c r="L203" s="85"/>
      <c r="M203" s="85"/>
      <c r="N203" s="86"/>
      <c r="O203" s="86"/>
      <c r="P203" s="86"/>
      <c r="Q203" s="86"/>
      <c r="R203" s="87"/>
      <c r="S203" s="98"/>
      <c r="T203" s="141"/>
      <c r="U203" s="120"/>
      <c r="V203" s="135"/>
      <c r="W203" s="85"/>
      <c r="X203" s="118"/>
      <c r="Z203" s="82"/>
      <c r="AA203" s="82"/>
      <c r="AB203" s="145"/>
      <c r="AC203" s="143"/>
      <c r="AD203" s="152"/>
      <c r="AE203" s="152"/>
      <c r="AF203" s="152"/>
      <c r="AH203" s="84"/>
      <c r="AI203" s="84"/>
      <c r="AJ203" s="84"/>
      <c r="AK203" s="84"/>
      <c r="AL203" s="84"/>
      <c r="AM203" s="84"/>
      <c r="AN203" s="84"/>
      <c r="AO203" s="84"/>
      <c r="AP203" s="84"/>
      <c r="AQ203" s="84"/>
      <c r="AR203" s="84"/>
    </row>
    <row r="204" spans="2:44" s="146" customFormat="1" x14ac:dyDescent="0.2">
      <c r="B204" s="94"/>
      <c r="C204" s="94"/>
      <c r="D204" s="94"/>
      <c r="E204" s="94"/>
      <c r="F204" s="85"/>
      <c r="G204" s="85"/>
      <c r="H204" s="85"/>
      <c r="I204" s="85"/>
      <c r="J204" s="85"/>
      <c r="K204" s="85"/>
      <c r="L204" s="85"/>
      <c r="M204" s="85"/>
      <c r="N204" s="86"/>
      <c r="O204" s="86"/>
      <c r="P204" s="86"/>
      <c r="Q204" s="86"/>
      <c r="R204" s="87"/>
      <c r="S204" s="98"/>
      <c r="T204" s="141"/>
      <c r="U204" s="120"/>
      <c r="V204" s="135"/>
      <c r="W204" s="85"/>
      <c r="X204" s="118"/>
      <c r="Z204" s="82"/>
      <c r="AA204" s="82"/>
      <c r="AB204" s="145"/>
      <c r="AC204" s="143"/>
      <c r="AD204" s="152"/>
      <c r="AE204" s="152"/>
      <c r="AF204" s="152"/>
      <c r="AH204" s="84"/>
      <c r="AI204" s="84"/>
      <c r="AJ204" s="84"/>
      <c r="AK204" s="84"/>
      <c r="AL204" s="84"/>
      <c r="AM204" s="84"/>
      <c r="AN204" s="84"/>
      <c r="AO204" s="84"/>
      <c r="AP204" s="84"/>
      <c r="AQ204" s="84"/>
      <c r="AR204" s="84"/>
    </row>
    <row r="205" spans="2:44" s="146" customFormat="1" x14ac:dyDescent="0.2">
      <c r="B205" s="94"/>
      <c r="C205" s="94"/>
      <c r="D205" s="94"/>
      <c r="E205" s="94"/>
      <c r="F205" s="85"/>
      <c r="G205" s="85"/>
      <c r="H205" s="85"/>
      <c r="I205" s="85"/>
      <c r="J205" s="85"/>
      <c r="K205" s="85"/>
      <c r="L205" s="85"/>
      <c r="M205" s="85"/>
      <c r="N205" s="86"/>
      <c r="O205" s="86"/>
      <c r="P205" s="86"/>
      <c r="Q205" s="86"/>
      <c r="R205" s="87"/>
      <c r="S205" s="98"/>
      <c r="T205" s="141"/>
      <c r="U205" s="120"/>
      <c r="V205" s="135"/>
      <c r="W205" s="85"/>
      <c r="X205" s="118"/>
      <c r="Z205" s="82"/>
      <c r="AA205" s="82"/>
      <c r="AB205" s="145"/>
      <c r="AC205" s="143"/>
      <c r="AD205" s="152"/>
      <c r="AE205" s="152"/>
      <c r="AF205" s="152"/>
      <c r="AH205" s="84"/>
      <c r="AI205" s="84"/>
      <c r="AJ205" s="84"/>
      <c r="AK205" s="84"/>
      <c r="AL205" s="84"/>
      <c r="AM205" s="84"/>
      <c r="AN205" s="84"/>
      <c r="AO205" s="84"/>
      <c r="AP205" s="84"/>
      <c r="AQ205" s="84"/>
      <c r="AR205" s="84"/>
    </row>
    <row r="206" spans="2:44" s="146" customFormat="1" x14ac:dyDescent="0.2">
      <c r="B206" s="94"/>
      <c r="C206" s="94"/>
      <c r="D206" s="94"/>
      <c r="E206" s="94"/>
      <c r="F206" s="85"/>
      <c r="G206" s="85"/>
      <c r="H206" s="85"/>
      <c r="I206" s="85"/>
      <c r="J206" s="85"/>
      <c r="K206" s="85"/>
      <c r="L206" s="85"/>
      <c r="M206" s="85"/>
      <c r="N206" s="86"/>
      <c r="O206" s="86"/>
      <c r="P206" s="86"/>
      <c r="Q206" s="86"/>
      <c r="R206" s="87"/>
      <c r="S206" s="98"/>
      <c r="T206" s="141"/>
      <c r="U206" s="120"/>
      <c r="V206" s="135"/>
      <c r="W206" s="85"/>
      <c r="X206" s="118"/>
      <c r="Z206" s="82"/>
      <c r="AA206" s="82"/>
      <c r="AB206" s="145"/>
      <c r="AC206" s="143"/>
      <c r="AD206" s="152"/>
      <c r="AE206" s="152"/>
      <c r="AF206" s="152"/>
      <c r="AH206" s="84"/>
      <c r="AI206" s="84"/>
      <c r="AJ206" s="84"/>
      <c r="AK206" s="84"/>
      <c r="AL206" s="84"/>
      <c r="AM206" s="84"/>
      <c r="AN206" s="84"/>
      <c r="AO206" s="84"/>
      <c r="AP206" s="84"/>
      <c r="AQ206" s="84"/>
      <c r="AR206" s="84"/>
    </row>
    <row r="207" spans="2:44" s="146" customFormat="1" x14ac:dyDescent="0.2">
      <c r="B207" s="94"/>
      <c r="C207" s="94"/>
      <c r="D207" s="94"/>
      <c r="E207" s="94"/>
      <c r="F207" s="85"/>
      <c r="G207" s="85"/>
      <c r="H207" s="85"/>
      <c r="I207" s="85"/>
      <c r="J207" s="85"/>
      <c r="K207" s="85"/>
      <c r="L207" s="85"/>
      <c r="M207" s="85"/>
      <c r="N207" s="86"/>
      <c r="O207" s="86"/>
      <c r="P207" s="86"/>
      <c r="Q207" s="86"/>
      <c r="R207" s="87"/>
      <c r="S207" s="98"/>
      <c r="T207" s="141"/>
      <c r="U207" s="120"/>
      <c r="V207" s="135"/>
      <c r="W207" s="85"/>
      <c r="X207" s="118"/>
      <c r="Z207" s="82"/>
      <c r="AA207" s="82"/>
      <c r="AB207" s="145"/>
      <c r="AC207" s="143"/>
      <c r="AD207" s="152"/>
      <c r="AE207" s="152"/>
      <c r="AF207" s="152"/>
      <c r="AH207" s="84"/>
      <c r="AI207" s="84"/>
      <c r="AJ207" s="84"/>
      <c r="AK207" s="84"/>
      <c r="AL207" s="84"/>
      <c r="AM207" s="84"/>
      <c r="AN207" s="84"/>
      <c r="AO207" s="84"/>
      <c r="AP207" s="84"/>
      <c r="AQ207" s="84"/>
      <c r="AR207" s="84"/>
    </row>
    <row r="208" spans="2:44" s="146" customFormat="1" x14ac:dyDescent="0.2">
      <c r="B208" s="94"/>
      <c r="C208" s="94"/>
      <c r="D208" s="94"/>
      <c r="E208" s="94"/>
      <c r="F208" s="85"/>
      <c r="G208" s="85"/>
      <c r="H208" s="85"/>
      <c r="I208" s="85"/>
      <c r="J208" s="85"/>
      <c r="K208" s="85"/>
      <c r="L208" s="85"/>
      <c r="M208" s="85"/>
      <c r="N208" s="86"/>
      <c r="O208" s="86"/>
      <c r="P208" s="86"/>
      <c r="Q208" s="86"/>
      <c r="R208" s="87"/>
      <c r="S208" s="98"/>
      <c r="T208" s="141"/>
      <c r="U208" s="120"/>
      <c r="V208" s="135"/>
      <c r="W208" s="85"/>
      <c r="X208" s="118"/>
      <c r="Z208" s="82"/>
      <c r="AA208" s="82"/>
      <c r="AB208" s="145"/>
      <c r="AC208" s="143"/>
      <c r="AD208" s="152"/>
      <c r="AE208" s="152"/>
      <c r="AF208" s="152"/>
      <c r="AH208" s="84"/>
      <c r="AI208" s="84"/>
      <c r="AJ208" s="84"/>
      <c r="AK208" s="84"/>
      <c r="AL208" s="84"/>
      <c r="AM208" s="84"/>
      <c r="AN208" s="84"/>
      <c r="AO208" s="84"/>
      <c r="AP208" s="84"/>
      <c r="AQ208" s="84"/>
      <c r="AR208" s="84"/>
    </row>
    <row r="209" spans="2:44" s="146" customFormat="1" x14ac:dyDescent="0.2">
      <c r="B209" s="94"/>
      <c r="C209" s="94"/>
      <c r="D209" s="94"/>
      <c r="E209" s="94"/>
      <c r="F209" s="85"/>
      <c r="G209" s="85"/>
      <c r="H209" s="85"/>
      <c r="I209" s="85"/>
      <c r="J209" s="85"/>
      <c r="K209" s="85"/>
      <c r="L209" s="85"/>
      <c r="M209" s="85"/>
      <c r="N209" s="86"/>
      <c r="O209" s="86"/>
      <c r="P209" s="86"/>
      <c r="Q209" s="86"/>
      <c r="R209" s="87"/>
      <c r="S209" s="98"/>
      <c r="T209" s="141"/>
      <c r="U209" s="120"/>
      <c r="V209" s="135"/>
      <c r="W209" s="85"/>
      <c r="X209" s="118"/>
      <c r="Z209" s="82"/>
      <c r="AA209" s="82"/>
      <c r="AB209" s="145"/>
      <c r="AC209" s="143"/>
      <c r="AD209" s="152"/>
      <c r="AE209" s="152"/>
      <c r="AF209" s="152"/>
      <c r="AH209" s="84"/>
      <c r="AI209" s="84"/>
      <c r="AJ209" s="84"/>
      <c r="AK209" s="84"/>
      <c r="AL209" s="84"/>
      <c r="AM209" s="84"/>
      <c r="AN209" s="84"/>
      <c r="AO209" s="84"/>
      <c r="AP209" s="84"/>
      <c r="AQ209" s="84"/>
      <c r="AR209" s="84"/>
    </row>
    <row r="210" spans="2:44" s="146" customFormat="1" x14ac:dyDescent="0.2">
      <c r="B210" s="94"/>
      <c r="C210" s="94"/>
      <c r="D210" s="94"/>
      <c r="E210" s="94"/>
      <c r="F210" s="85"/>
      <c r="G210" s="85"/>
      <c r="H210" s="85"/>
      <c r="I210" s="85"/>
      <c r="J210" s="85"/>
      <c r="K210" s="85"/>
      <c r="L210" s="85"/>
      <c r="M210" s="85"/>
      <c r="N210" s="86"/>
      <c r="O210" s="86"/>
      <c r="P210" s="86"/>
      <c r="Q210" s="86"/>
      <c r="R210" s="87"/>
      <c r="S210" s="98"/>
      <c r="T210" s="141"/>
      <c r="U210" s="120"/>
      <c r="V210" s="135"/>
      <c r="W210" s="85"/>
      <c r="X210" s="118"/>
      <c r="Z210" s="82"/>
      <c r="AA210" s="82"/>
      <c r="AB210" s="145"/>
      <c r="AC210" s="143"/>
      <c r="AD210" s="152"/>
      <c r="AE210" s="152"/>
      <c r="AF210" s="152"/>
      <c r="AH210" s="84"/>
      <c r="AI210" s="84"/>
      <c r="AJ210" s="84"/>
      <c r="AK210" s="84"/>
      <c r="AL210" s="84"/>
      <c r="AM210" s="84"/>
      <c r="AN210" s="84"/>
      <c r="AO210" s="84"/>
      <c r="AP210" s="84"/>
      <c r="AQ210" s="84"/>
      <c r="AR210" s="84"/>
    </row>
    <row r="211" spans="2:44" s="146" customFormat="1" x14ac:dyDescent="0.2">
      <c r="B211" s="94"/>
      <c r="C211" s="94"/>
      <c r="D211" s="94"/>
      <c r="E211" s="94"/>
      <c r="F211" s="85"/>
      <c r="G211" s="85"/>
      <c r="H211" s="85"/>
      <c r="I211" s="85"/>
      <c r="J211" s="85"/>
      <c r="K211" s="85"/>
      <c r="L211" s="85"/>
      <c r="M211" s="85"/>
      <c r="N211" s="86"/>
      <c r="O211" s="86"/>
      <c r="P211" s="86"/>
      <c r="Q211" s="86"/>
      <c r="R211" s="87"/>
      <c r="S211" s="98"/>
      <c r="T211" s="141"/>
      <c r="U211" s="120"/>
      <c r="V211" s="135"/>
      <c r="W211" s="85"/>
      <c r="X211" s="118"/>
      <c r="Z211" s="82"/>
      <c r="AA211" s="82"/>
      <c r="AB211" s="145"/>
      <c r="AC211" s="143"/>
      <c r="AD211" s="152"/>
      <c r="AE211" s="152"/>
      <c r="AF211" s="152"/>
      <c r="AH211" s="84"/>
      <c r="AI211" s="84"/>
      <c r="AJ211" s="84"/>
      <c r="AK211" s="84"/>
      <c r="AL211" s="84"/>
      <c r="AM211" s="84"/>
      <c r="AN211" s="84"/>
      <c r="AO211" s="84"/>
      <c r="AP211" s="84"/>
      <c r="AQ211" s="84"/>
      <c r="AR211" s="84"/>
    </row>
    <row r="212" spans="2:44" s="146" customFormat="1" x14ac:dyDescent="0.2">
      <c r="B212" s="94"/>
      <c r="C212" s="94"/>
      <c r="D212" s="94"/>
      <c r="E212" s="94"/>
      <c r="F212" s="85"/>
      <c r="G212" s="85"/>
      <c r="H212" s="85"/>
      <c r="I212" s="85"/>
      <c r="J212" s="85"/>
      <c r="K212" s="85"/>
      <c r="L212" s="85"/>
      <c r="M212" s="85"/>
      <c r="N212" s="86"/>
      <c r="O212" s="86"/>
      <c r="P212" s="86"/>
      <c r="Q212" s="86"/>
      <c r="R212" s="87"/>
      <c r="S212" s="98"/>
      <c r="T212" s="141"/>
      <c r="U212" s="120"/>
      <c r="V212" s="135"/>
      <c r="W212" s="85"/>
      <c r="X212" s="118"/>
      <c r="Z212" s="82"/>
      <c r="AA212" s="82"/>
      <c r="AB212" s="145"/>
      <c r="AC212" s="143"/>
      <c r="AD212" s="152"/>
      <c r="AE212" s="152"/>
      <c r="AF212" s="152"/>
      <c r="AH212" s="84"/>
      <c r="AI212" s="84"/>
      <c r="AJ212" s="84"/>
      <c r="AK212" s="84"/>
      <c r="AL212" s="84"/>
      <c r="AM212" s="84"/>
      <c r="AN212" s="84"/>
      <c r="AO212" s="84"/>
      <c r="AP212" s="84"/>
      <c r="AQ212" s="84"/>
      <c r="AR212" s="84"/>
    </row>
    <row r="213" spans="2:44" s="146" customFormat="1" x14ac:dyDescent="0.2">
      <c r="B213" s="94"/>
      <c r="C213" s="94"/>
      <c r="D213" s="94"/>
      <c r="E213" s="94"/>
      <c r="F213" s="85"/>
      <c r="G213" s="85"/>
      <c r="H213" s="85"/>
      <c r="I213" s="85"/>
      <c r="J213" s="85"/>
      <c r="K213" s="85"/>
      <c r="L213" s="85"/>
      <c r="M213" s="85"/>
      <c r="N213" s="86"/>
      <c r="O213" s="86"/>
      <c r="P213" s="86"/>
      <c r="Q213" s="86"/>
      <c r="R213" s="87"/>
      <c r="S213" s="98"/>
      <c r="T213" s="141"/>
      <c r="U213" s="120"/>
      <c r="V213" s="135"/>
      <c r="W213" s="85"/>
      <c r="X213" s="118"/>
      <c r="Z213" s="82"/>
      <c r="AA213" s="82"/>
      <c r="AB213" s="145"/>
      <c r="AC213" s="143"/>
      <c r="AD213" s="152"/>
      <c r="AE213" s="152"/>
      <c r="AF213" s="152"/>
      <c r="AH213" s="84"/>
      <c r="AI213" s="84"/>
      <c r="AJ213" s="84"/>
      <c r="AK213" s="84"/>
      <c r="AL213" s="84"/>
      <c r="AM213" s="84"/>
      <c r="AN213" s="84"/>
      <c r="AO213" s="84"/>
      <c r="AP213" s="84"/>
      <c r="AQ213" s="84"/>
      <c r="AR213" s="84"/>
    </row>
    <row r="214" spans="2:44" s="146" customFormat="1" x14ac:dyDescent="0.2">
      <c r="B214" s="94"/>
      <c r="C214" s="94"/>
      <c r="D214" s="94"/>
      <c r="E214" s="94"/>
      <c r="F214" s="85"/>
      <c r="G214" s="85"/>
      <c r="H214" s="85"/>
      <c r="I214" s="85"/>
      <c r="J214" s="85"/>
      <c r="K214" s="85"/>
      <c r="L214" s="85"/>
      <c r="M214" s="85"/>
      <c r="N214" s="86"/>
      <c r="O214" s="86"/>
      <c r="P214" s="86"/>
      <c r="Q214" s="86"/>
      <c r="R214" s="87"/>
      <c r="S214" s="98"/>
      <c r="T214" s="141"/>
      <c r="U214" s="120"/>
      <c r="V214" s="135"/>
      <c r="W214" s="85"/>
      <c r="X214" s="118"/>
      <c r="Z214" s="82"/>
      <c r="AA214" s="82"/>
      <c r="AB214" s="145"/>
      <c r="AC214" s="143"/>
      <c r="AD214" s="152"/>
      <c r="AE214" s="152"/>
      <c r="AF214" s="152"/>
      <c r="AH214" s="84"/>
      <c r="AI214" s="84"/>
      <c r="AJ214" s="84"/>
      <c r="AK214" s="84"/>
      <c r="AL214" s="84"/>
      <c r="AM214" s="84"/>
      <c r="AN214" s="84"/>
      <c r="AO214" s="84"/>
      <c r="AP214" s="84"/>
      <c r="AQ214" s="84"/>
      <c r="AR214" s="84"/>
    </row>
    <row r="215" spans="2:44" s="146" customFormat="1" x14ac:dyDescent="0.2">
      <c r="B215" s="94"/>
      <c r="C215" s="94"/>
      <c r="D215" s="94"/>
      <c r="E215" s="94"/>
      <c r="F215" s="85"/>
      <c r="G215" s="85"/>
      <c r="H215" s="85"/>
      <c r="I215" s="85"/>
      <c r="J215" s="85"/>
      <c r="K215" s="85"/>
      <c r="L215" s="85"/>
      <c r="M215" s="85"/>
      <c r="N215" s="86"/>
      <c r="O215" s="86"/>
      <c r="P215" s="86"/>
      <c r="Q215" s="86"/>
      <c r="R215" s="87"/>
      <c r="S215" s="98"/>
      <c r="T215" s="141"/>
      <c r="U215" s="120"/>
      <c r="V215" s="135"/>
      <c r="W215" s="85"/>
      <c r="X215" s="118"/>
      <c r="Z215" s="82"/>
      <c r="AA215" s="82"/>
      <c r="AB215" s="145"/>
      <c r="AC215" s="143"/>
      <c r="AD215" s="152"/>
      <c r="AE215" s="152"/>
      <c r="AF215" s="152"/>
      <c r="AH215" s="84"/>
      <c r="AI215" s="84"/>
      <c r="AJ215" s="84"/>
      <c r="AK215" s="84"/>
      <c r="AL215" s="84"/>
      <c r="AM215" s="84"/>
      <c r="AN215" s="84"/>
      <c r="AO215" s="84"/>
      <c r="AP215" s="84"/>
      <c r="AQ215" s="84"/>
      <c r="AR215" s="84"/>
    </row>
    <row r="216" spans="2:44" s="146" customFormat="1" x14ac:dyDescent="0.2">
      <c r="B216" s="94"/>
      <c r="C216" s="94"/>
      <c r="D216" s="94"/>
      <c r="E216" s="94"/>
      <c r="F216" s="85"/>
      <c r="G216" s="85"/>
      <c r="H216" s="85"/>
      <c r="I216" s="85"/>
      <c r="J216" s="85"/>
      <c r="K216" s="85"/>
      <c r="L216" s="85"/>
      <c r="M216" s="85"/>
      <c r="N216" s="86"/>
      <c r="O216" s="86"/>
      <c r="P216" s="86"/>
      <c r="Q216" s="86"/>
      <c r="R216" s="87"/>
      <c r="S216" s="98"/>
      <c r="T216" s="141"/>
      <c r="U216" s="120"/>
      <c r="V216" s="135"/>
      <c r="W216" s="85"/>
      <c r="X216" s="118"/>
      <c r="Z216" s="82"/>
      <c r="AA216" s="82"/>
      <c r="AB216" s="145"/>
      <c r="AC216" s="143"/>
      <c r="AD216" s="152"/>
      <c r="AE216" s="152"/>
      <c r="AF216" s="152"/>
      <c r="AH216" s="84"/>
      <c r="AI216" s="84"/>
      <c r="AJ216" s="84"/>
      <c r="AK216" s="84"/>
      <c r="AL216" s="84"/>
      <c r="AM216" s="84"/>
      <c r="AN216" s="84"/>
      <c r="AO216" s="84"/>
      <c r="AP216" s="84"/>
      <c r="AQ216" s="84"/>
      <c r="AR216" s="84"/>
    </row>
    <row r="217" spans="2:44" s="146" customFormat="1" x14ac:dyDescent="0.2">
      <c r="B217" s="94"/>
      <c r="C217" s="94"/>
      <c r="D217" s="94"/>
      <c r="E217" s="94"/>
      <c r="F217" s="85"/>
      <c r="G217" s="85"/>
      <c r="H217" s="85"/>
      <c r="I217" s="85"/>
      <c r="J217" s="85"/>
      <c r="K217" s="85"/>
      <c r="L217" s="85"/>
      <c r="M217" s="85"/>
      <c r="N217" s="86"/>
      <c r="O217" s="86"/>
      <c r="P217" s="86"/>
      <c r="Q217" s="86"/>
      <c r="R217" s="87"/>
      <c r="S217" s="98"/>
      <c r="T217" s="141"/>
      <c r="U217" s="120"/>
      <c r="V217" s="135"/>
      <c r="W217" s="85"/>
      <c r="X217" s="118"/>
      <c r="Z217" s="82"/>
      <c r="AA217" s="82"/>
      <c r="AB217" s="145"/>
      <c r="AC217" s="143"/>
      <c r="AD217" s="152"/>
      <c r="AE217" s="152"/>
      <c r="AF217" s="152"/>
      <c r="AH217" s="84"/>
      <c r="AI217" s="84"/>
      <c r="AJ217" s="84"/>
      <c r="AK217" s="84"/>
      <c r="AL217" s="84"/>
      <c r="AM217" s="84"/>
      <c r="AN217" s="84"/>
      <c r="AO217" s="84"/>
      <c r="AP217" s="84"/>
      <c r="AQ217" s="84"/>
      <c r="AR217" s="84"/>
    </row>
    <row r="218" spans="2:44" s="146" customFormat="1" x14ac:dyDescent="0.2">
      <c r="B218" s="94"/>
      <c r="C218" s="94"/>
      <c r="D218" s="94"/>
      <c r="E218" s="94"/>
      <c r="F218" s="85"/>
      <c r="G218" s="85"/>
      <c r="H218" s="85"/>
      <c r="I218" s="85"/>
      <c r="J218" s="85"/>
      <c r="K218" s="85"/>
      <c r="L218" s="85"/>
      <c r="M218" s="85"/>
      <c r="N218" s="86"/>
      <c r="O218" s="86"/>
      <c r="P218" s="86"/>
      <c r="Q218" s="86"/>
      <c r="R218" s="87"/>
      <c r="S218" s="98"/>
      <c r="T218" s="141"/>
      <c r="U218" s="120"/>
      <c r="V218" s="135"/>
      <c r="W218" s="85"/>
      <c r="X218" s="118"/>
      <c r="Z218" s="82"/>
      <c r="AA218" s="82"/>
      <c r="AB218" s="145"/>
      <c r="AC218" s="143"/>
      <c r="AD218" s="152"/>
      <c r="AE218" s="152"/>
      <c r="AF218" s="152"/>
      <c r="AH218" s="84"/>
      <c r="AI218" s="84"/>
      <c r="AJ218" s="84"/>
      <c r="AK218" s="84"/>
      <c r="AL218" s="84"/>
      <c r="AM218" s="84"/>
      <c r="AN218" s="84"/>
      <c r="AO218" s="84"/>
      <c r="AP218" s="84"/>
      <c r="AQ218" s="84"/>
      <c r="AR218" s="84"/>
    </row>
    <row r="219" spans="2:44" s="146" customFormat="1" x14ac:dyDescent="0.2">
      <c r="B219" s="94"/>
      <c r="C219" s="94"/>
      <c r="D219" s="94"/>
      <c r="E219" s="94"/>
      <c r="F219" s="85"/>
      <c r="G219" s="85"/>
      <c r="H219" s="85"/>
      <c r="I219" s="85"/>
      <c r="J219" s="85"/>
      <c r="K219" s="85"/>
      <c r="L219" s="85"/>
      <c r="M219" s="85"/>
      <c r="N219" s="86"/>
      <c r="O219" s="86"/>
      <c r="P219" s="86"/>
      <c r="Q219" s="86"/>
      <c r="R219" s="87"/>
      <c r="S219" s="98"/>
      <c r="T219" s="141"/>
      <c r="U219" s="120"/>
      <c r="V219" s="135"/>
      <c r="W219" s="85"/>
      <c r="X219" s="118"/>
      <c r="Z219" s="82"/>
      <c r="AA219" s="82"/>
      <c r="AB219" s="145"/>
      <c r="AC219" s="143"/>
      <c r="AD219" s="152"/>
      <c r="AE219" s="152"/>
      <c r="AF219" s="152"/>
      <c r="AH219" s="84"/>
      <c r="AI219" s="84"/>
      <c r="AJ219" s="84"/>
      <c r="AK219" s="84"/>
      <c r="AL219" s="84"/>
      <c r="AM219" s="84"/>
      <c r="AN219" s="84"/>
      <c r="AO219" s="84"/>
      <c r="AP219" s="84"/>
      <c r="AQ219" s="84"/>
      <c r="AR219" s="84"/>
    </row>
    <row r="220" spans="2:44" s="146" customFormat="1" x14ac:dyDescent="0.2">
      <c r="B220" s="94"/>
      <c r="C220" s="94"/>
      <c r="D220" s="94"/>
      <c r="E220" s="94"/>
      <c r="F220" s="85"/>
      <c r="G220" s="85"/>
      <c r="H220" s="85"/>
      <c r="I220" s="85"/>
      <c r="J220" s="85"/>
      <c r="K220" s="85"/>
      <c r="L220" s="85"/>
      <c r="M220" s="85"/>
      <c r="N220" s="86"/>
      <c r="O220" s="86"/>
      <c r="P220" s="86"/>
      <c r="Q220" s="86"/>
      <c r="R220" s="87"/>
      <c r="S220" s="98"/>
      <c r="T220" s="141"/>
      <c r="U220" s="120"/>
      <c r="V220" s="135"/>
      <c r="W220" s="85"/>
      <c r="X220" s="118"/>
      <c r="Z220" s="82"/>
      <c r="AA220" s="82"/>
      <c r="AB220" s="145"/>
      <c r="AC220" s="143"/>
      <c r="AD220" s="152"/>
      <c r="AE220" s="152"/>
      <c r="AF220" s="152"/>
      <c r="AH220" s="84"/>
      <c r="AI220" s="84"/>
      <c r="AJ220" s="84"/>
      <c r="AK220" s="84"/>
      <c r="AL220" s="84"/>
      <c r="AM220" s="84"/>
      <c r="AN220" s="84"/>
      <c r="AO220" s="84"/>
      <c r="AP220" s="84"/>
      <c r="AQ220" s="84"/>
      <c r="AR220" s="84"/>
    </row>
    <row r="221" spans="2:44" s="146" customFormat="1" x14ac:dyDescent="0.2">
      <c r="B221" s="94"/>
      <c r="C221" s="94"/>
      <c r="D221" s="94"/>
      <c r="E221" s="94"/>
      <c r="F221" s="85"/>
      <c r="G221" s="85"/>
      <c r="H221" s="85"/>
      <c r="I221" s="85"/>
      <c r="J221" s="85"/>
      <c r="K221" s="85"/>
      <c r="L221" s="85"/>
      <c r="M221" s="85"/>
      <c r="N221" s="86"/>
      <c r="O221" s="86"/>
      <c r="P221" s="86"/>
      <c r="Q221" s="86"/>
      <c r="R221" s="87"/>
      <c r="S221" s="98"/>
      <c r="T221" s="141"/>
      <c r="U221" s="120"/>
      <c r="V221" s="135"/>
      <c r="W221" s="85"/>
      <c r="X221" s="118"/>
      <c r="Z221" s="82"/>
      <c r="AA221" s="82"/>
      <c r="AB221" s="145"/>
      <c r="AC221" s="143"/>
      <c r="AD221" s="152"/>
      <c r="AE221" s="152"/>
      <c r="AF221" s="152"/>
      <c r="AH221" s="84"/>
      <c r="AI221" s="84"/>
      <c r="AJ221" s="84"/>
      <c r="AK221" s="84"/>
      <c r="AL221" s="84"/>
      <c r="AM221" s="84"/>
      <c r="AN221" s="84"/>
      <c r="AO221" s="84"/>
      <c r="AP221" s="84"/>
      <c r="AQ221" s="84"/>
      <c r="AR221" s="84"/>
    </row>
    <row r="222" spans="2:44" s="146" customFormat="1" x14ac:dyDescent="0.2">
      <c r="B222" s="94"/>
      <c r="C222" s="94"/>
      <c r="D222" s="94"/>
      <c r="E222" s="94"/>
      <c r="F222" s="85"/>
      <c r="G222" s="85"/>
      <c r="H222" s="85"/>
      <c r="I222" s="85"/>
      <c r="J222" s="85"/>
      <c r="K222" s="85"/>
      <c r="L222" s="85"/>
      <c r="M222" s="85"/>
      <c r="N222" s="86"/>
      <c r="O222" s="86"/>
      <c r="P222" s="86"/>
      <c r="Q222" s="86"/>
      <c r="R222" s="87"/>
      <c r="S222" s="98"/>
      <c r="T222" s="141"/>
      <c r="U222" s="120"/>
      <c r="V222" s="135"/>
      <c r="W222" s="85"/>
      <c r="X222" s="118"/>
      <c r="Z222" s="82"/>
      <c r="AA222" s="82"/>
      <c r="AB222" s="145"/>
      <c r="AC222" s="143"/>
      <c r="AD222" s="152"/>
      <c r="AE222" s="152"/>
      <c r="AF222" s="152"/>
      <c r="AH222" s="84"/>
      <c r="AI222" s="84"/>
      <c r="AJ222" s="84"/>
      <c r="AK222" s="84"/>
      <c r="AL222" s="84"/>
      <c r="AM222" s="84"/>
      <c r="AN222" s="84"/>
      <c r="AO222" s="84"/>
      <c r="AP222" s="84"/>
      <c r="AQ222" s="84"/>
      <c r="AR222" s="84"/>
    </row>
    <row r="223" spans="2:44" s="146" customFormat="1" x14ac:dyDescent="0.2">
      <c r="B223" s="94"/>
      <c r="C223" s="94"/>
      <c r="D223" s="94"/>
      <c r="E223" s="94"/>
      <c r="F223" s="85"/>
      <c r="G223" s="85"/>
      <c r="H223" s="85"/>
      <c r="I223" s="85"/>
      <c r="J223" s="85"/>
      <c r="K223" s="85"/>
      <c r="L223" s="85"/>
      <c r="M223" s="85"/>
      <c r="N223" s="86"/>
      <c r="O223" s="86"/>
      <c r="P223" s="86"/>
      <c r="Q223" s="86"/>
      <c r="R223" s="87"/>
      <c r="S223" s="98"/>
      <c r="T223" s="141"/>
      <c r="U223" s="120"/>
      <c r="V223" s="135"/>
      <c r="W223" s="85"/>
      <c r="X223" s="118"/>
      <c r="Z223" s="82"/>
      <c r="AA223" s="82"/>
      <c r="AB223" s="145"/>
      <c r="AC223" s="143"/>
      <c r="AD223" s="152"/>
      <c r="AE223" s="152"/>
      <c r="AF223" s="152"/>
      <c r="AH223" s="84"/>
      <c r="AI223" s="84"/>
      <c r="AJ223" s="84"/>
      <c r="AK223" s="84"/>
      <c r="AL223" s="84"/>
      <c r="AM223" s="84"/>
      <c r="AN223" s="84"/>
      <c r="AO223" s="84"/>
      <c r="AP223" s="84"/>
      <c r="AQ223" s="84"/>
      <c r="AR223" s="84"/>
    </row>
    <row r="224" spans="2:44" s="146" customFormat="1" x14ac:dyDescent="0.2">
      <c r="B224" s="94"/>
      <c r="C224" s="94"/>
      <c r="D224" s="94"/>
      <c r="E224" s="94"/>
      <c r="F224" s="85"/>
      <c r="G224" s="85"/>
      <c r="H224" s="85"/>
      <c r="I224" s="85"/>
      <c r="J224" s="85"/>
      <c r="K224" s="85"/>
      <c r="L224" s="85"/>
      <c r="M224" s="85"/>
      <c r="N224" s="86"/>
      <c r="O224" s="86"/>
      <c r="P224" s="86"/>
      <c r="Q224" s="86"/>
      <c r="R224" s="87"/>
      <c r="S224" s="98"/>
      <c r="T224" s="141"/>
      <c r="U224" s="120"/>
      <c r="V224" s="135"/>
      <c r="W224" s="85"/>
      <c r="X224" s="118"/>
      <c r="Z224" s="82"/>
      <c r="AA224" s="82"/>
      <c r="AB224" s="145"/>
      <c r="AC224" s="143"/>
      <c r="AD224" s="152"/>
      <c r="AE224" s="152"/>
      <c r="AF224" s="152"/>
      <c r="AH224" s="84"/>
      <c r="AI224" s="84"/>
      <c r="AJ224" s="84"/>
      <c r="AK224" s="84"/>
      <c r="AL224" s="84"/>
      <c r="AM224" s="84"/>
      <c r="AN224" s="84"/>
      <c r="AO224" s="84"/>
      <c r="AP224" s="84"/>
      <c r="AQ224" s="84"/>
      <c r="AR224" s="84"/>
    </row>
    <row r="225" spans="2:44" s="146" customFormat="1" x14ac:dyDescent="0.2">
      <c r="B225" s="94"/>
      <c r="C225" s="94"/>
      <c r="D225" s="94"/>
      <c r="E225" s="94"/>
      <c r="F225" s="85"/>
      <c r="G225" s="85"/>
      <c r="H225" s="85"/>
      <c r="I225" s="85"/>
      <c r="J225" s="85"/>
      <c r="K225" s="85"/>
      <c r="L225" s="85"/>
      <c r="M225" s="85"/>
      <c r="N225" s="86"/>
      <c r="O225" s="86"/>
      <c r="P225" s="86"/>
      <c r="Q225" s="86"/>
      <c r="R225" s="87"/>
      <c r="S225" s="98"/>
      <c r="T225" s="141"/>
      <c r="U225" s="120"/>
      <c r="V225" s="135"/>
      <c r="W225" s="85"/>
      <c r="X225" s="118"/>
      <c r="Z225" s="82"/>
      <c r="AA225" s="82"/>
      <c r="AB225" s="145"/>
      <c r="AC225" s="143"/>
      <c r="AD225" s="152"/>
      <c r="AE225" s="152"/>
      <c r="AF225" s="152"/>
      <c r="AH225" s="84"/>
      <c r="AI225" s="84"/>
      <c r="AJ225" s="84"/>
      <c r="AK225" s="84"/>
      <c r="AL225" s="84"/>
      <c r="AM225" s="84"/>
      <c r="AN225" s="84"/>
      <c r="AO225" s="84"/>
      <c r="AP225" s="84"/>
      <c r="AQ225" s="84"/>
      <c r="AR225" s="84"/>
    </row>
    <row r="226" spans="2:44" s="146" customFormat="1" x14ac:dyDescent="0.2">
      <c r="B226" s="94"/>
      <c r="C226" s="94"/>
      <c r="D226" s="94"/>
      <c r="E226" s="94"/>
      <c r="F226" s="85"/>
      <c r="G226" s="85"/>
      <c r="H226" s="85"/>
      <c r="I226" s="85"/>
      <c r="J226" s="85"/>
      <c r="K226" s="85"/>
      <c r="L226" s="85"/>
      <c r="M226" s="85"/>
      <c r="N226" s="86"/>
      <c r="O226" s="86"/>
      <c r="P226" s="86"/>
      <c r="Q226" s="86"/>
      <c r="R226" s="87"/>
      <c r="S226" s="98"/>
      <c r="T226" s="141"/>
      <c r="U226" s="120"/>
      <c r="V226" s="135"/>
      <c r="W226" s="85"/>
      <c r="X226" s="118"/>
      <c r="Z226" s="82"/>
      <c r="AA226" s="82"/>
      <c r="AB226" s="145"/>
      <c r="AC226" s="143"/>
      <c r="AD226" s="152"/>
      <c r="AE226" s="152"/>
      <c r="AF226" s="152"/>
      <c r="AH226" s="84"/>
      <c r="AI226" s="84"/>
      <c r="AJ226" s="84"/>
      <c r="AK226" s="84"/>
      <c r="AL226" s="84"/>
      <c r="AM226" s="84"/>
      <c r="AN226" s="84"/>
      <c r="AO226" s="84"/>
      <c r="AP226" s="84"/>
      <c r="AQ226" s="84"/>
      <c r="AR226" s="84"/>
    </row>
    <row r="227" spans="2:44" s="146" customFormat="1" x14ac:dyDescent="0.2">
      <c r="B227" s="94"/>
      <c r="C227" s="94"/>
      <c r="D227" s="94"/>
      <c r="E227" s="94"/>
      <c r="F227" s="85"/>
      <c r="G227" s="85"/>
      <c r="H227" s="85"/>
      <c r="I227" s="85"/>
      <c r="J227" s="85"/>
      <c r="K227" s="85"/>
      <c r="L227" s="85"/>
      <c r="M227" s="85"/>
      <c r="N227" s="86"/>
      <c r="O227" s="86"/>
      <c r="P227" s="86"/>
      <c r="Q227" s="86"/>
      <c r="R227" s="87"/>
      <c r="S227" s="98"/>
      <c r="T227" s="141"/>
      <c r="U227" s="120"/>
      <c r="V227" s="135"/>
      <c r="W227" s="85"/>
      <c r="X227" s="118"/>
      <c r="Z227" s="82"/>
      <c r="AA227" s="82"/>
      <c r="AB227" s="145"/>
      <c r="AC227" s="143"/>
      <c r="AD227" s="152"/>
      <c r="AE227" s="152"/>
      <c r="AF227" s="152"/>
      <c r="AH227" s="84"/>
      <c r="AI227" s="84"/>
      <c r="AJ227" s="84"/>
      <c r="AK227" s="84"/>
      <c r="AL227" s="84"/>
      <c r="AM227" s="84"/>
      <c r="AN227" s="84"/>
      <c r="AO227" s="84"/>
      <c r="AP227" s="84"/>
      <c r="AQ227" s="84"/>
      <c r="AR227" s="84"/>
    </row>
    <row r="228" spans="2:44" s="146" customFormat="1" x14ac:dyDescent="0.2">
      <c r="B228" s="94"/>
      <c r="C228" s="94"/>
      <c r="D228" s="94"/>
      <c r="E228" s="94"/>
      <c r="F228" s="85"/>
      <c r="G228" s="85"/>
      <c r="H228" s="85"/>
      <c r="I228" s="85"/>
      <c r="J228" s="85"/>
      <c r="K228" s="85"/>
      <c r="L228" s="85"/>
      <c r="M228" s="85"/>
      <c r="N228" s="86"/>
      <c r="O228" s="86"/>
      <c r="P228" s="86"/>
      <c r="Q228" s="86"/>
      <c r="R228" s="87"/>
      <c r="S228" s="98"/>
      <c r="T228" s="141"/>
      <c r="U228" s="120"/>
      <c r="V228" s="135"/>
      <c r="W228" s="85"/>
      <c r="X228" s="118"/>
      <c r="Z228" s="82"/>
      <c r="AA228" s="82"/>
      <c r="AB228" s="145"/>
      <c r="AC228" s="143"/>
      <c r="AD228" s="152"/>
      <c r="AE228" s="152"/>
      <c r="AF228" s="152"/>
      <c r="AH228" s="84"/>
      <c r="AI228" s="84"/>
      <c r="AJ228" s="84"/>
      <c r="AK228" s="84"/>
      <c r="AL228" s="84"/>
      <c r="AM228" s="84"/>
      <c r="AN228" s="84"/>
      <c r="AO228" s="84"/>
      <c r="AP228" s="84"/>
      <c r="AQ228" s="84"/>
      <c r="AR228" s="84"/>
    </row>
    <row r="229" spans="2:44" s="146" customFormat="1" x14ac:dyDescent="0.2">
      <c r="B229" s="94"/>
      <c r="C229" s="94"/>
      <c r="D229" s="94"/>
      <c r="E229" s="94"/>
      <c r="F229" s="85"/>
      <c r="G229" s="85"/>
      <c r="H229" s="85"/>
      <c r="I229" s="85"/>
      <c r="J229" s="85"/>
      <c r="K229" s="85"/>
      <c r="L229" s="85"/>
      <c r="M229" s="85"/>
      <c r="N229" s="86"/>
      <c r="O229" s="86"/>
      <c r="P229" s="86"/>
      <c r="Q229" s="86"/>
      <c r="R229" s="87"/>
      <c r="S229" s="98"/>
      <c r="T229" s="141"/>
      <c r="U229" s="120"/>
      <c r="V229" s="135"/>
      <c r="W229" s="85"/>
      <c r="X229" s="118"/>
      <c r="Z229" s="82"/>
      <c r="AA229" s="82"/>
      <c r="AB229" s="145"/>
      <c r="AC229" s="143"/>
      <c r="AD229" s="152"/>
      <c r="AE229" s="152"/>
      <c r="AF229" s="152"/>
      <c r="AH229" s="84"/>
      <c r="AI229" s="84"/>
      <c r="AJ229" s="84"/>
      <c r="AK229" s="84"/>
      <c r="AL229" s="84"/>
      <c r="AM229" s="84"/>
      <c r="AN229" s="84"/>
      <c r="AO229" s="84"/>
      <c r="AP229" s="84"/>
      <c r="AQ229" s="84"/>
      <c r="AR229" s="84"/>
    </row>
    <row r="230" spans="2:44" s="146" customFormat="1" x14ac:dyDescent="0.2">
      <c r="B230" s="94"/>
      <c r="C230" s="94"/>
      <c r="D230" s="94"/>
      <c r="E230" s="94"/>
      <c r="F230" s="85"/>
      <c r="G230" s="85"/>
      <c r="H230" s="85"/>
      <c r="I230" s="85"/>
      <c r="J230" s="85"/>
      <c r="K230" s="85"/>
      <c r="L230" s="85"/>
      <c r="M230" s="85"/>
      <c r="N230" s="86"/>
      <c r="O230" s="86"/>
      <c r="P230" s="86"/>
      <c r="Q230" s="86"/>
      <c r="R230" s="87"/>
      <c r="S230" s="98"/>
      <c r="T230" s="141"/>
      <c r="U230" s="120"/>
      <c r="V230" s="135"/>
      <c r="W230" s="85"/>
      <c r="X230" s="118"/>
      <c r="Z230" s="82"/>
      <c r="AA230" s="82"/>
      <c r="AB230" s="145"/>
      <c r="AC230" s="143"/>
      <c r="AD230" s="152"/>
      <c r="AE230" s="152"/>
      <c r="AF230" s="152"/>
      <c r="AH230" s="84"/>
      <c r="AI230" s="84"/>
      <c r="AJ230" s="84"/>
      <c r="AK230" s="84"/>
      <c r="AL230" s="84"/>
      <c r="AM230" s="84"/>
      <c r="AN230" s="84"/>
      <c r="AO230" s="84"/>
      <c r="AP230" s="84"/>
      <c r="AQ230" s="84"/>
      <c r="AR230" s="84"/>
    </row>
    <row r="231" spans="2:44" s="146" customFormat="1" x14ac:dyDescent="0.2">
      <c r="B231" s="94"/>
      <c r="C231" s="94"/>
      <c r="D231" s="94"/>
      <c r="E231" s="94"/>
      <c r="F231" s="85"/>
      <c r="G231" s="85"/>
      <c r="H231" s="85"/>
      <c r="I231" s="85"/>
      <c r="J231" s="85"/>
      <c r="K231" s="85"/>
      <c r="L231" s="85"/>
      <c r="M231" s="85"/>
      <c r="N231" s="86"/>
      <c r="O231" s="86"/>
      <c r="P231" s="86"/>
      <c r="Q231" s="86"/>
      <c r="R231" s="87"/>
      <c r="S231" s="98"/>
      <c r="T231" s="141"/>
      <c r="U231" s="120"/>
      <c r="V231" s="135"/>
      <c r="W231" s="85"/>
      <c r="X231" s="118"/>
      <c r="Z231" s="82"/>
      <c r="AA231" s="82"/>
      <c r="AB231" s="145"/>
      <c r="AC231" s="143"/>
      <c r="AD231" s="152"/>
      <c r="AE231" s="152"/>
      <c r="AF231" s="152"/>
      <c r="AH231" s="84"/>
      <c r="AI231" s="84"/>
      <c r="AJ231" s="84"/>
      <c r="AK231" s="84"/>
      <c r="AL231" s="84"/>
      <c r="AM231" s="84"/>
      <c r="AN231" s="84"/>
      <c r="AO231" s="84"/>
      <c r="AP231" s="84"/>
      <c r="AQ231" s="84"/>
      <c r="AR231" s="84"/>
    </row>
    <row r="232" spans="2:44" s="146" customFormat="1" x14ac:dyDescent="0.2">
      <c r="B232" s="94"/>
      <c r="C232" s="94"/>
      <c r="D232" s="94"/>
      <c r="E232" s="94"/>
      <c r="F232" s="85"/>
      <c r="G232" s="85"/>
      <c r="H232" s="85"/>
      <c r="I232" s="85"/>
      <c r="J232" s="85"/>
      <c r="K232" s="85"/>
      <c r="L232" s="85"/>
      <c r="M232" s="85"/>
      <c r="N232" s="86"/>
      <c r="O232" s="86"/>
      <c r="P232" s="86"/>
      <c r="Q232" s="86"/>
      <c r="R232" s="87"/>
      <c r="S232" s="98"/>
      <c r="T232" s="141"/>
      <c r="U232" s="120"/>
      <c r="V232" s="135"/>
      <c r="W232" s="85"/>
      <c r="X232" s="118"/>
      <c r="Z232" s="82"/>
      <c r="AA232" s="82"/>
      <c r="AB232" s="145"/>
      <c r="AC232" s="143"/>
      <c r="AD232" s="152"/>
      <c r="AE232" s="152"/>
      <c r="AF232" s="152"/>
      <c r="AH232" s="84"/>
      <c r="AI232" s="84"/>
      <c r="AJ232" s="84"/>
      <c r="AK232" s="84"/>
      <c r="AL232" s="84"/>
      <c r="AM232" s="84"/>
      <c r="AN232" s="84"/>
      <c r="AO232" s="84"/>
      <c r="AP232" s="84"/>
      <c r="AQ232" s="84"/>
      <c r="AR232" s="84"/>
    </row>
    <row r="233" spans="2:44" s="146" customFormat="1" x14ac:dyDescent="0.2">
      <c r="B233" s="94"/>
      <c r="C233" s="94"/>
      <c r="D233" s="94"/>
      <c r="E233" s="94"/>
      <c r="F233" s="85"/>
      <c r="G233" s="85"/>
      <c r="H233" s="85"/>
      <c r="I233" s="85"/>
      <c r="J233" s="85"/>
      <c r="K233" s="85"/>
      <c r="L233" s="85"/>
      <c r="M233" s="85"/>
      <c r="N233" s="86"/>
      <c r="O233" s="86"/>
      <c r="P233" s="86"/>
      <c r="Q233" s="86"/>
      <c r="R233" s="87"/>
      <c r="S233" s="98"/>
      <c r="T233" s="141"/>
      <c r="U233" s="120"/>
      <c r="V233" s="135"/>
      <c r="W233" s="85"/>
      <c r="X233" s="118"/>
      <c r="Z233" s="82"/>
      <c r="AA233" s="82"/>
      <c r="AB233" s="145"/>
      <c r="AC233" s="143"/>
      <c r="AD233" s="152"/>
      <c r="AE233" s="152"/>
      <c r="AF233" s="152"/>
      <c r="AH233" s="84"/>
      <c r="AI233" s="84"/>
      <c r="AJ233" s="84"/>
      <c r="AK233" s="84"/>
      <c r="AL233" s="84"/>
      <c r="AM233" s="84"/>
      <c r="AN233" s="84"/>
      <c r="AO233" s="84"/>
      <c r="AP233" s="84"/>
      <c r="AQ233" s="84"/>
      <c r="AR233" s="84"/>
    </row>
    <row r="234" spans="2:44" s="146" customFormat="1" x14ac:dyDescent="0.2">
      <c r="B234" s="94"/>
      <c r="C234" s="94"/>
      <c r="D234" s="94"/>
      <c r="E234" s="94"/>
      <c r="F234" s="85"/>
      <c r="G234" s="85"/>
      <c r="H234" s="85"/>
      <c r="I234" s="85"/>
      <c r="J234" s="85"/>
      <c r="K234" s="85"/>
      <c r="L234" s="85"/>
      <c r="M234" s="85"/>
      <c r="N234" s="86"/>
      <c r="O234" s="86"/>
      <c r="P234" s="86"/>
      <c r="Q234" s="86"/>
      <c r="R234" s="87"/>
      <c r="S234" s="98"/>
      <c r="T234" s="141"/>
      <c r="U234" s="120"/>
      <c r="V234" s="135"/>
      <c r="W234" s="85"/>
      <c r="X234" s="118"/>
      <c r="Z234" s="82"/>
      <c r="AA234" s="82"/>
      <c r="AB234" s="145"/>
      <c r="AC234" s="143"/>
      <c r="AD234" s="152"/>
      <c r="AE234" s="152"/>
      <c r="AF234" s="152"/>
      <c r="AH234" s="84"/>
      <c r="AI234" s="84"/>
      <c r="AJ234" s="84"/>
      <c r="AK234" s="84"/>
      <c r="AL234" s="84"/>
      <c r="AM234" s="84"/>
      <c r="AN234" s="84"/>
      <c r="AO234" s="84"/>
      <c r="AP234" s="84"/>
      <c r="AQ234" s="84"/>
      <c r="AR234" s="84"/>
    </row>
    <row r="235" spans="2:44" s="146" customFormat="1" x14ac:dyDescent="0.2">
      <c r="B235" s="94"/>
      <c r="C235" s="94"/>
      <c r="D235" s="94"/>
      <c r="E235" s="94"/>
      <c r="F235" s="85"/>
      <c r="G235" s="85"/>
      <c r="H235" s="85"/>
      <c r="I235" s="85"/>
      <c r="J235" s="85"/>
      <c r="K235" s="85"/>
      <c r="L235" s="85"/>
      <c r="M235" s="85"/>
      <c r="N235" s="86"/>
      <c r="O235" s="86"/>
      <c r="P235" s="86"/>
      <c r="Q235" s="86"/>
      <c r="R235" s="87"/>
      <c r="S235" s="98"/>
      <c r="T235" s="141"/>
      <c r="U235" s="120"/>
      <c r="V235" s="135"/>
      <c r="W235" s="85"/>
      <c r="X235" s="118"/>
      <c r="Z235" s="82"/>
      <c r="AA235" s="82"/>
      <c r="AB235" s="145"/>
      <c r="AC235" s="143"/>
      <c r="AD235" s="152"/>
      <c r="AE235" s="152"/>
      <c r="AF235" s="152"/>
      <c r="AH235" s="84"/>
      <c r="AI235" s="84"/>
      <c r="AJ235" s="84"/>
      <c r="AK235" s="84"/>
      <c r="AL235" s="84"/>
      <c r="AM235" s="84"/>
      <c r="AN235" s="84"/>
      <c r="AO235" s="84"/>
      <c r="AP235" s="84"/>
      <c r="AQ235" s="84"/>
      <c r="AR235" s="84"/>
    </row>
    <row r="236" spans="2:44" s="146" customFormat="1" x14ac:dyDescent="0.2">
      <c r="B236" s="94"/>
      <c r="C236" s="94"/>
      <c r="D236" s="94"/>
      <c r="E236" s="94"/>
      <c r="F236" s="85"/>
      <c r="G236" s="85"/>
      <c r="H236" s="85"/>
      <c r="I236" s="85"/>
      <c r="J236" s="85"/>
      <c r="K236" s="85"/>
      <c r="L236" s="85"/>
      <c r="M236" s="85"/>
      <c r="N236" s="86"/>
      <c r="O236" s="86"/>
      <c r="P236" s="86"/>
      <c r="Q236" s="86"/>
      <c r="R236" s="87"/>
      <c r="S236" s="98"/>
      <c r="T236" s="141"/>
      <c r="U236" s="120"/>
      <c r="V236" s="135"/>
      <c r="W236" s="85"/>
      <c r="X236" s="118"/>
      <c r="Z236" s="82"/>
      <c r="AA236" s="82"/>
      <c r="AB236" s="145"/>
      <c r="AC236" s="143"/>
      <c r="AD236" s="152"/>
      <c r="AE236" s="152"/>
      <c r="AF236" s="152"/>
      <c r="AH236" s="84"/>
      <c r="AI236" s="84"/>
      <c r="AJ236" s="84"/>
      <c r="AK236" s="84"/>
      <c r="AL236" s="84"/>
      <c r="AM236" s="84"/>
      <c r="AN236" s="84"/>
      <c r="AO236" s="84"/>
      <c r="AP236" s="84"/>
      <c r="AQ236" s="84"/>
      <c r="AR236" s="84"/>
    </row>
    <row r="237" spans="2:44" s="146" customFormat="1" x14ac:dyDescent="0.2">
      <c r="B237" s="94"/>
      <c r="C237" s="94"/>
      <c r="D237" s="94"/>
      <c r="E237" s="94"/>
      <c r="F237" s="85"/>
      <c r="G237" s="85"/>
      <c r="H237" s="85"/>
      <c r="I237" s="85"/>
      <c r="J237" s="85"/>
      <c r="K237" s="85"/>
      <c r="L237" s="85"/>
      <c r="M237" s="85"/>
      <c r="N237" s="86"/>
      <c r="O237" s="86"/>
      <c r="P237" s="86"/>
      <c r="Q237" s="86"/>
      <c r="R237" s="87"/>
      <c r="S237" s="98"/>
      <c r="T237" s="141"/>
      <c r="U237" s="120"/>
      <c r="V237" s="135"/>
      <c r="W237" s="85"/>
      <c r="X237" s="118"/>
      <c r="Z237" s="82"/>
      <c r="AA237" s="82"/>
      <c r="AB237" s="145"/>
      <c r="AC237" s="143"/>
      <c r="AD237" s="152"/>
      <c r="AE237" s="152"/>
      <c r="AF237" s="152"/>
      <c r="AH237" s="84"/>
      <c r="AI237" s="84"/>
      <c r="AJ237" s="84"/>
      <c r="AK237" s="84"/>
      <c r="AL237" s="84"/>
      <c r="AM237" s="84"/>
      <c r="AN237" s="84"/>
      <c r="AO237" s="84"/>
      <c r="AP237" s="84"/>
      <c r="AQ237" s="84"/>
      <c r="AR237" s="84"/>
    </row>
    <row r="238" spans="2:44" s="146" customFormat="1" x14ac:dyDescent="0.2">
      <c r="B238" s="94"/>
      <c r="C238" s="94"/>
      <c r="D238" s="94"/>
      <c r="E238" s="94"/>
      <c r="F238" s="85"/>
      <c r="G238" s="85"/>
      <c r="H238" s="85"/>
      <c r="I238" s="85"/>
      <c r="J238" s="85"/>
      <c r="K238" s="85"/>
      <c r="L238" s="85"/>
      <c r="M238" s="85"/>
      <c r="N238" s="86"/>
      <c r="O238" s="86"/>
      <c r="P238" s="86"/>
      <c r="Q238" s="86"/>
      <c r="R238" s="87"/>
      <c r="S238" s="98"/>
      <c r="T238" s="141"/>
      <c r="U238" s="120"/>
      <c r="V238" s="135"/>
      <c r="W238" s="85"/>
      <c r="X238" s="118"/>
      <c r="Z238" s="82"/>
      <c r="AA238" s="82"/>
      <c r="AB238" s="145"/>
      <c r="AC238" s="143"/>
      <c r="AD238" s="152"/>
      <c r="AE238" s="152"/>
      <c r="AF238" s="152"/>
      <c r="AH238" s="84"/>
      <c r="AI238" s="84"/>
      <c r="AJ238" s="84"/>
      <c r="AK238" s="84"/>
      <c r="AL238" s="84"/>
      <c r="AM238" s="84"/>
      <c r="AN238" s="84"/>
      <c r="AO238" s="84"/>
      <c r="AP238" s="84"/>
      <c r="AQ238" s="84"/>
      <c r="AR238" s="84"/>
    </row>
    <row r="239" spans="2:44" s="146" customFormat="1" x14ac:dyDescent="0.2">
      <c r="B239" s="94"/>
      <c r="C239" s="94"/>
      <c r="D239" s="94"/>
      <c r="E239" s="94"/>
      <c r="F239" s="85"/>
      <c r="G239" s="85"/>
      <c r="H239" s="85"/>
      <c r="I239" s="85"/>
      <c r="J239" s="85"/>
      <c r="K239" s="85"/>
      <c r="L239" s="85"/>
      <c r="M239" s="85"/>
      <c r="N239" s="86"/>
      <c r="O239" s="86"/>
      <c r="P239" s="86"/>
      <c r="Q239" s="86"/>
      <c r="R239" s="87"/>
      <c r="S239" s="98"/>
      <c r="T239" s="141"/>
      <c r="U239" s="120"/>
      <c r="V239" s="135"/>
      <c r="W239" s="85"/>
      <c r="X239" s="118"/>
      <c r="Z239" s="82"/>
      <c r="AA239" s="82"/>
      <c r="AB239" s="145"/>
      <c r="AC239" s="143"/>
      <c r="AD239" s="152"/>
      <c r="AE239" s="152"/>
      <c r="AF239" s="152"/>
      <c r="AH239" s="84"/>
      <c r="AI239" s="84"/>
      <c r="AJ239" s="84"/>
      <c r="AK239" s="84"/>
      <c r="AL239" s="84"/>
      <c r="AM239" s="84"/>
      <c r="AN239" s="84"/>
      <c r="AO239" s="84"/>
      <c r="AP239" s="84"/>
      <c r="AQ239" s="84"/>
      <c r="AR239" s="84"/>
    </row>
    <row r="240" spans="2:44" s="146" customFormat="1" x14ac:dyDescent="0.2">
      <c r="B240" s="94"/>
      <c r="C240" s="94"/>
      <c r="D240" s="94"/>
      <c r="E240" s="94"/>
      <c r="F240" s="85"/>
      <c r="G240" s="85"/>
      <c r="H240" s="85"/>
      <c r="I240" s="85"/>
      <c r="J240" s="85"/>
      <c r="K240" s="85"/>
      <c r="L240" s="85"/>
      <c r="M240" s="85"/>
      <c r="N240" s="86"/>
      <c r="O240" s="86"/>
      <c r="P240" s="86"/>
      <c r="Q240" s="86"/>
      <c r="R240" s="87"/>
      <c r="S240" s="98"/>
      <c r="T240" s="141"/>
      <c r="U240" s="120"/>
      <c r="V240" s="135"/>
      <c r="W240" s="85"/>
      <c r="X240" s="118"/>
      <c r="Z240" s="82"/>
      <c r="AA240" s="82"/>
      <c r="AB240" s="145"/>
      <c r="AC240" s="143"/>
      <c r="AD240" s="152"/>
      <c r="AE240" s="152"/>
      <c r="AF240" s="152"/>
      <c r="AH240" s="84"/>
      <c r="AI240" s="84"/>
      <c r="AJ240" s="84"/>
      <c r="AK240" s="84"/>
      <c r="AL240" s="84"/>
      <c r="AM240" s="84"/>
      <c r="AN240" s="84"/>
      <c r="AO240" s="84"/>
      <c r="AP240" s="84"/>
      <c r="AQ240" s="84"/>
      <c r="AR240" s="84"/>
    </row>
    <row r="241" spans="2:44" s="146" customFormat="1" x14ac:dyDescent="0.2">
      <c r="B241" s="94"/>
      <c r="C241" s="94"/>
      <c r="D241" s="94"/>
      <c r="E241" s="94"/>
      <c r="F241" s="85"/>
      <c r="G241" s="85"/>
      <c r="H241" s="85"/>
      <c r="I241" s="85"/>
      <c r="J241" s="85"/>
      <c r="K241" s="85"/>
      <c r="L241" s="85"/>
      <c r="M241" s="85"/>
      <c r="N241" s="86"/>
      <c r="O241" s="86"/>
      <c r="P241" s="86"/>
      <c r="Q241" s="86"/>
      <c r="R241" s="87"/>
      <c r="S241" s="98"/>
      <c r="T241" s="141"/>
      <c r="U241" s="120"/>
      <c r="V241" s="135"/>
      <c r="W241" s="85"/>
      <c r="X241" s="118"/>
      <c r="Z241" s="82"/>
      <c r="AA241" s="82"/>
      <c r="AB241" s="145"/>
      <c r="AC241" s="143"/>
      <c r="AD241" s="152"/>
      <c r="AE241" s="152"/>
      <c r="AF241" s="152"/>
      <c r="AH241" s="84"/>
      <c r="AI241" s="84"/>
      <c r="AJ241" s="84"/>
      <c r="AK241" s="84"/>
      <c r="AL241" s="84"/>
      <c r="AM241" s="84"/>
      <c r="AN241" s="84"/>
      <c r="AO241" s="84"/>
      <c r="AP241" s="84"/>
      <c r="AQ241" s="84"/>
      <c r="AR241" s="84"/>
    </row>
    <row r="242" spans="2:44" s="146" customFormat="1" x14ac:dyDescent="0.2">
      <c r="B242" s="94"/>
      <c r="C242" s="94"/>
      <c r="D242" s="94"/>
      <c r="E242" s="94"/>
      <c r="F242" s="85"/>
      <c r="G242" s="85"/>
      <c r="H242" s="85"/>
      <c r="I242" s="85"/>
      <c r="J242" s="85"/>
      <c r="K242" s="85"/>
      <c r="L242" s="85"/>
      <c r="M242" s="85"/>
      <c r="N242" s="86"/>
      <c r="O242" s="86"/>
      <c r="P242" s="86"/>
      <c r="Q242" s="86"/>
      <c r="R242" s="87"/>
      <c r="S242" s="98"/>
      <c r="T242" s="141"/>
      <c r="U242" s="120"/>
      <c r="V242" s="135"/>
      <c r="W242" s="85"/>
      <c r="X242" s="118"/>
      <c r="Z242" s="82"/>
      <c r="AA242" s="82"/>
      <c r="AB242" s="145"/>
      <c r="AC242" s="143"/>
      <c r="AD242" s="152"/>
      <c r="AE242" s="152"/>
      <c r="AF242" s="152"/>
      <c r="AH242" s="84"/>
      <c r="AI242" s="84"/>
      <c r="AJ242" s="84"/>
      <c r="AK242" s="84"/>
      <c r="AL242" s="84"/>
      <c r="AM242" s="84"/>
      <c r="AN242" s="84"/>
      <c r="AO242" s="84"/>
      <c r="AP242" s="84"/>
      <c r="AQ242" s="84"/>
      <c r="AR242" s="84"/>
    </row>
    <row r="243" spans="2:44" s="146" customFormat="1" x14ac:dyDescent="0.2">
      <c r="B243" s="94"/>
      <c r="C243" s="94"/>
      <c r="D243" s="94"/>
      <c r="E243" s="94"/>
      <c r="F243" s="85"/>
      <c r="G243" s="85"/>
      <c r="H243" s="85"/>
      <c r="I243" s="85"/>
      <c r="J243" s="85"/>
      <c r="K243" s="85"/>
      <c r="L243" s="85"/>
      <c r="M243" s="85"/>
      <c r="N243" s="86"/>
      <c r="O243" s="86"/>
      <c r="P243" s="86"/>
      <c r="Q243" s="86"/>
      <c r="R243" s="87"/>
      <c r="S243" s="98"/>
      <c r="T243" s="141"/>
      <c r="U243" s="120"/>
      <c r="V243" s="135"/>
      <c r="W243" s="85"/>
      <c r="X243" s="118"/>
      <c r="Z243" s="82"/>
      <c r="AA243" s="82"/>
      <c r="AB243" s="145"/>
      <c r="AC243" s="143"/>
      <c r="AD243" s="152"/>
      <c r="AE243" s="152"/>
      <c r="AF243" s="152"/>
      <c r="AH243" s="84"/>
      <c r="AI243" s="84"/>
      <c r="AJ243" s="84"/>
      <c r="AK243" s="84"/>
      <c r="AL243" s="84"/>
      <c r="AM243" s="84"/>
      <c r="AN243" s="84"/>
      <c r="AO243" s="84"/>
      <c r="AP243" s="84"/>
      <c r="AQ243" s="84"/>
      <c r="AR243" s="84"/>
    </row>
    <row r="244" spans="2:44" s="146" customFormat="1" x14ac:dyDescent="0.2">
      <c r="B244" s="94"/>
      <c r="C244" s="94"/>
      <c r="D244" s="94"/>
      <c r="E244" s="94"/>
      <c r="F244" s="85"/>
      <c r="G244" s="85"/>
      <c r="H244" s="85"/>
      <c r="I244" s="85"/>
      <c r="J244" s="85"/>
      <c r="K244" s="85"/>
      <c r="L244" s="85"/>
      <c r="M244" s="85"/>
      <c r="N244" s="86"/>
      <c r="O244" s="86"/>
      <c r="P244" s="86"/>
      <c r="Q244" s="86"/>
      <c r="R244" s="87"/>
      <c r="S244" s="98"/>
      <c r="T244" s="141"/>
      <c r="U244" s="120"/>
      <c r="V244" s="135"/>
      <c r="W244" s="85"/>
      <c r="X244" s="118"/>
      <c r="Z244" s="82"/>
      <c r="AA244" s="82"/>
      <c r="AB244" s="145"/>
      <c r="AC244" s="143"/>
      <c r="AD244" s="152"/>
      <c r="AE244" s="152"/>
      <c r="AF244" s="152"/>
      <c r="AH244" s="84"/>
      <c r="AI244" s="84"/>
      <c r="AJ244" s="84"/>
      <c r="AK244" s="84"/>
      <c r="AL244" s="84"/>
      <c r="AM244" s="84"/>
      <c r="AN244" s="84"/>
      <c r="AO244" s="84"/>
      <c r="AP244" s="84"/>
      <c r="AQ244" s="84"/>
      <c r="AR244" s="84"/>
    </row>
    <row r="245" spans="2:44" s="146" customFormat="1" x14ac:dyDescent="0.2">
      <c r="B245" s="94"/>
      <c r="C245" s="94"/>
      <c r="D245" s="94"/>
      <c r="E245" s="94"/>
      <c r="F245" s="85"/>
      <c r="G245" s="85"/>
      <c r="H245" s="85"/>
      <c r="I245" s="85"/>
      <c r="J245" s="85"/>
      <c r="K245" s="85"/>
      <c r="L245" s="85"/>
      <c r="M245" s="85"/>
      <c r="N245" s="86"/>
      <c r="O245" s="86"/>
      <c r="P245" s="86"/>
      <c r="Q245" s="86"/>
      <c r="R245" s="87"/>
      <c r="S245" s="98"/>
      <c r="T245" s="141"/>
      <c r="U245" s="120"/>
      <c r="V245" s="135"/>
      <c r="W245" s="85"/>
      <c r="X245" s="118"/>
      <c r="Z245" s="82"/>
      <c r="AA245" s="82"/>
      <c r="AB245" s="145"/>
      <c r="AC245" s="143"/>
      <c r="AD245" s="152"/>
      <c r="AE245" s="152"/>
      <c r="AF245" s="152"/>
      <c r="AH245" s="84"/>
      <c r="AI245" s="84"/>
      <c r="AJ245" s="84"/>
      <c r="AK245" s="84"/>
      <c r="AL245" s="84"/>
      <c r="AM245" s="84"/>
      <c r="AN245" s="84"/>
      <c r="AO245" s="84"/>
      <c r="AP245" s="84"/>
      <c r="AQ245" s="84"/>
      <c r="AR245" s="84"/>
    </row>
    <row r="246" spans="2:44" s="146" customFormat="1" x14ac:dyDescent="0.2">
      <c r="B246" s="94"/>
      <c r="C246" s="94"/>
      <c r="D246" s="94"/>
      <c r="E246" s="94"/>
      <c r="F246" s="85"/>
      <c r="G246" s="85"/>
      <c r="H246" s="85"/>
      <c r="I246" s="85"/>
      <c r="J246" s="85"/>
      <c r="K246" s="85"/>
      <c r="L246" s="85"/>
      <c r="M246" s="85"/>
      <c r="N246" s="86"/>
      <c r="O246" s="86"/>
      <c r="P246" s="86"/>
      <c r="Q246" s="86"/>
      <c r="R246" s="87"/>
      <c r="S246" s="98"/>
      <c r="T246" s="141"/>
      <c r="U246" s="120"/>
      <c r="V246" s="135"/>
      <c r="W246" s="85"/>
      <c r="X246" s="118"/>
      <c r="Z246" s="82"/>
      <c r="AA246" s="82"/>
      <c r="AB246" s="145"/>
      <c r="AC246" s="143"/>
      <c r="AD246" s="152"/>
      <c r="AE246" s="152"/>
      <c r="AF246" s="152"/>
      <c r="AH246" s="84"/>
      <c r="AI246" s="84"/>
      <c r="AJ246" s="84"/>
      <c r="AK246" s="84"/>
      <c r="AL246" s="84"/>
      <c r="AM246" s="84"/>
      <c r="AN246" s="84"/>
      <c r="AO246" s="84"/>
      <c r="AP246" s="84"/>
      <c r="AQ246" s="84"/>
      <c r="AR246" s="84"/>
    </row>
    <row r="247" spans="2:44" s="146" customFormat="1" x14ac:dyDescent="0.2">
      <c r="B247" s="94"/>
      <c r="C247" s="94"/>
      <c r="D247" s="94"/>
      <c r="E247" s="94"/>
      <c r="F247" s="85"/>
      <c r="G247" s="85"/>
      <c r="H247" s="85"/>
      <c r="I247" s="85"/>
      <c r="J247" s="85"/>
      <c r="K247" s="85"/>
      <c r="L247" s="85"/>
      <c r="M247" s="85"/>
      <c r="N247" s="86"/>
      <c r="O247" s="86"/>
      <c r="P247" s="86"/>
      <c r="Q247" s="86"/>
      <c r="R247" s="87"/>
      <c r="S247" s="98"/>
      <c r="T247" s="141"/>
      <c r="U247" s="120"/>
      <c r="V247" s="135"/>
      <c r="W247" s="85"/>
      <c r="X247" s="118"/>
      <c r="Z247" s="82"/>
      <c r="AA247" s="82"/>
      <c r="AB247" s="145"/>
      <c r="AC247" s="143"/>
      <c r="AD247" s="152"/>
      <c r="AE247" s="152"/>
      <c r="AF247" s="152"/>
      <c r="AH247" s="84"/>
      <c r="AI247" s="84"/>
      <c r="AJ247" s="84"/>
      <c r="AK247" s="84"/>
      <c r="AL247" s="84"/>
      <c r="AM247" s="84"/>
      <c r="AN247" s="84"/>
      <c r="AO247" s="84"/>
      <c r="AP247" s="84"/>
      <c r="AQ247" s="84"/>
      <c r="AR247" s="84"/>
    </row>
    <row r="248" spans="2:44" s="146" customFormat="1" x14ac:dyDescent="0.2">
      <c r="B248" s="94"/>
      <c r="C248" s="94"/>
      <c r="D248" s="94"/>
      <c r="E248" s="94"/>
      <c r="F248" s="85"/>
      <c r="G248" s="85"/>
      <c r="H248" s="85"/>
      <c r="I248" s="85"/>
      <c r="J248" s="85"/>
      <c r="K248" s="85"/>
      <c r="L248" s="85"/>
      <c r="M248" s="85"/>
      <c r="N248" s="86"/>
      <c r="O248" s="86"/>
      <c r="P248" s="86"/>
      <c r="Q248" s="86"/>
      <c r="R248" s="87"/>
      <c r="S248" s="98"/>
      <c r="T248" s="141"/>
      <c r="U248" s="120"/>
      <c r="V248" s="135"/>
      <c r="W248" s="85"/>
      <c r="X248" s="118"/>
      <c r="Z248" s="82"/>
      <c r="AA248" s="82"/>
      <c r="AB248" s="145"/>
      <c r="AC248" s="143"/>
      <c r="AD248" s="152"/>
      <c r="AE248" s="152"/>
      <c r="AF248" s="152"/>
      <c r="AH248" s="84"/>
      <c r="AI248" s="84"/>
      <c r="AJ248" s="84"/>
      <c r="AK248" s="84"/>
      <c r="AL248" s="84"/>
      <c r="AM248" s="84"/>
      <c r="AN248" s="84"/>
      <c r="AO248" s="84"/>
      <c r="AP248" s="84"/>
      <c r="AQ248" s="84"/>
      <c r="AR248" s="84"/>
    </row>
    <row r="249" spans="2:44" s="146" customFormat="1" x14ac:dyDescent="0.2">
      <c r="B249" s="94"/>
      <c r="C249" s="94"/>
      <c r="D249" s="94"/>
      <c r="E249" s="94"/>
      <c r="F249" s="85"/>
      <c r="G249" s="85"/>
      <c r="H249" s="85"/>
      <c r="I249" s="85"/>
      <c r="J249" s="85"/>
      <c r="K249" s="85"/>
      <c r="L249" s="85"/>
      <c r="M249" s="85"/>
      <c r="N249" s="86"/>
      <c r="O249" s="86"/>
      <c r="P249" s="86"/>
      <c r="Q249" s="86"/>
      <c r="R249" s="87"/>
      <c r="S249" s="98"/>
      <c r="T249" s="141"/>
      <c r="U249" s="120"/>
      <c r="V249" s="135"/>
      <c r="W249" s="85"/>
      <c r="X249" s="118"/>
      <c r="Z249" s="82"/>
      <c r="AA249" s="82"/>
      <c r="AB249" s="145"/>
      <c r="AC249" s="143"/>
      <c r="AD249" s="152"/>
      <c r="AE249" s="152"/>
      <c r="AF249" s="152"/>
      <c r="AH249" s="84"/>
      <c r="AI249" s="84"/>
      <c r="AJ249" s="84"/>
      <c r="AK249" s="84"/>
      <c r="AL249" s="84"/>
      <c r="AM249" s="84"/>
      <c r="AN249" s="84"/>
      <c r="AO249" s="84"/>
      <c r="AP249" s="84"/>
      <c r="AQ249" s="84"/>
      <c r="AR249" s="84"/>
    </row>
    <row r="250" spans="2:44" s="146" customFormat="1" x14ac:dyDescent="0.2">
      <c r="B250" s="94"/>
      <c r="C250" s="94"/>
      <c r="D250" s="94"/>
      <c r="E250" s="94"/>
      <c r="F250" s="85"/>
      <c r="G250" s="85"/>
      <c r="H250" s="85"/>
      <c r="I250" s="85"/>
      <c r="J250" s="85"/>
      <c r="K250" s="85"/>
      <c r="L250" s="85"/>
      <c r="M250" s="85"/>
      <c r="N250" s="86"/>
      <c r="O250" s="86"/>
      <c r="P250" s="86"/>
      <c r="Q250" s="86"/>
      <c r="R250" s="87"/>
      <c r="S250" s="98"/>
      <c r="T250" s="141"/>
      <c r="U250" s="120"/>
      <c r="V250" s="135"/>
      <c r="W250" s="85"/>
      <c r="X250" s="118"/>
      <c r="Z250" s="82"/>
      <c r="AA250" s="82"/>
      <c r="AB250" s="145"/>
      <c r="AC250" s="143"/>
      <c r="AD250" s="152"/>
      <c r="AE250" s="152"/>
      <c r="AF250" s="152"/>
      <c r="AH250" s="84"/>
      <c r="AI250" s="84"/>
      <c r="AJ250" s="84"/>
      <c r="AK250" s="84"/>
      <c r="AL250" s="84"/>
      <c r="AM250" s="84"/>
      <c r="AN250" s="84"/>
      <c r="AO250" s="84"/>
      <c r="AP250" s="84"/>
      <c r="AQ250" s="84"/>
      <c r="AR250" s="84"/>
    </row>
    <row r="251" spans="2:44" s="146" customFormat="1" x14ac:dyDescent="0.2">
      <c r="B251" s="94"/>
      <c r="C251" s="94"/>
      <c r="D251" s="94"/>
      <c r="E251" s="94"/>
      <c r="F251" s="85"/>
      <c r="G251" s="85"/>
      <c r="H251" s="85"/>
      <c r="I251" s="85"/>
      <c r="J251" s="85"/>
      <c r="K251" s="85"/>
      <c r="L251" s="85"/>
      <c r="M251" s="85"/>
      <c r="N251" s="86"/>
      <c r="O251" s="86"/>
      <c r="P251" s="86"/>
      <c r="Q251" s="86"/>
      <c r="R251" s="87"/>
      <c r="S251" s="98"/>
      <c r="T251" s="141"/>
      <c r="U251" s="120"/>
      <c r="V251" s="135"/>
      <c r="W251" s="85"/>
      <c r="X251" s="118"/>
      <c r="Z251" s="82"/>
      <c r="AA251" s="82"/>
      <c r="AB251" s="145"/>
      <c r="AC251" s="143"/>
      <c r="AD251" s="152"/>
      <c r="AE251" s="152"/>
      <c r="AF251" s="152"/>
      <c r="AH251" s="84"/>
      <c r="AI251" s="84"/>
      <c r="AJ251" s="84"/>
      <c r="AK251" s="84"/>
      <c r="AL251" s="84"/>
      <c r="AM251" s="84"/>
      <c r="AN251" s="84"/>
      <c r="AO251" s="84"/>
      <c r="AP251" s="84"/>
      <c r="AQ251" s="84"/>
      <c r="AR251" s="84"/>
    </row>
    <row r="252" spans="2:44" s="146" customFormat="1" x14ac:dyDescent="0.2">
      <c r="B252" s="94"/>
      <c r="C252" s="94"/>
      <c r="D252" s="94"/>
      <c r="E252" s="94"/>
      <c r="F252" s="85"/>
      <c r="G252" s="85"/>
      <c r="H252" s="85"/>
      <c r="I252" s="85"/>
      <c r="J252" s="85"/>
      <c r="K252" s="85"/>
      <c r="L252" s="85"/>
      <c r="M252" s="85"/>
      <c r="N252" s="86"/>
      <c r="O252" s="86"/>
      <c r="P252" s="86"/>
      <c r="Q252" s="86"/>
      <c r="R252" s="87"/>
      <c r="S252" s="98"/>
      <c r="T252" s="141"/>
      <c r="U252" s="120"/>
      <c r="V252" s="135"/>
      <c r="W252" s="85"/>
      <c r="X252" s="118"/>
      <c r="Z252" s="82"/>
      <c r="AA252" s="82"/>
      <c r="AB252" s="145"/>
      <c r="AC252" s="143"/>
      <c r="AD252" s="152"/>
      <c r="AE252" s="152"/>
      <c r="AF252" s="152"/>
      <c r="AH252" s="84"/>
      <c r="AI252" s="84"/>
      <c r="AJ252" s="84"/>
      <c r="AK252" s="84"/>
      <c r="AL252" s="84"/>
      <c r="AM252" s="84"/>
      <c r="AN252" s="84"/>
      <c r="AO252" s="84"/>
      <c r="AP252" s="84"/>
      <c r="AQ252" s="84"/>
      <c r="AR252" s="84"/>
    </row>
    <row r="253" spans="2:44" s="146" customFormat="1" x14ac:dyDescent="0.2">
      <c r="B253" s="94"/>
      <c r="C253" s="94"/>
      <c r="D253" s="94"/>
      <c r="E253" s="94"/>
      <c r="F253" s="85"/>
      <c r="G253" s="85"/>
      <c r="H253" s="85"/>
      <c r="I253" s="85"/>
      <c r="J253" s="85"/>
      <c r="K253" s="85"/>
      <c r="L253" s="85"/>
      <c r="M253" s="85"/>
      <c r="N253" s="86"/>
      <c r="O253" s="86"/>
      <c r="P253" s="86"/>
      <c r="Q253" s="86"/>
      <c r="R253" s="87"/>
      <c r="S253" s="98"/>
      <c r="T253" s="141"/>
      <c r="U253" s="120"/>
      <c r="V253" s="135"/>
      <c r="W253" s="85"/>
      <c r="X253" s="118"/>
      <c r="Z253" s="82"/>
      <c r="AA253" s="82"/>
      <c r="AB253" s="145"/>
      <c r="AC253" s="143"/>
      <c r="AD253" s="152"/>
      <c r="AE253" s="152"/>
      <c r="AF253" s="152"/>
      <c r="AH253" s="84"/>
      <c r="AI253" s="84"/>
      <c r="AJ253" s="84"/>
      <c r="AK253" s="84"/>
      <c r="AL253" s="84"/>
      <c r="AM253" s="84"/>
      <c r="AN253" s="84"/>
      <c r="AO253" s="84"/>
      <c r="AP253" s="84"/>
      <c r="AQ253" s="84"/>
      <c r="AR253" s="84"/>
    </row>
    <row r="254" spans="2:44" s="146" customFormat="1" x14ac:dyDescent="0.2">
      <c r="B254" s="94"/>
      <c r="C254" s="94"/>
      <c r="D254" s="94"/>
      <c r="E254" s="94"/>
      <c r="F254" s="85"/>
      <c r="G254" s="85"/>
      <c r="H254" s="85"/>
      <c r="I254" s="85"/>
      <c r="J254" s="85"/>
      <c r="K254" s="85"/>
      <c r="L254" s="85"/>
      <c r="M254" s="85"/>
      <c r="N254" s="86"/>
      <c r="O254" s="86"/>
      <c r="P254" s="86"/>
      <c r="Q254" s="86"/>
      <c r="R254" s="87"/>
      <c r="S254" s="98"/>
      <c r="T254" s="141"/>
      <c r="U254" s="120"/>
      <c r="V254" s="135"/>
      <c r="W254" s="85"/>
      <c r="X254" s="118"/>
      <c r="Z254" s="82"/>
      <c r="AA254" s="82"/>
      <c r="AB254" s="145"/>
      <c r="AC254" s="143"/>
      <c r="AD254" s="152"/>
      <c r="AE254" s="152"/>
      <c r="AF254" s="152"/>
      <c r="AH254" s="84"/>
      <c r="AI254" s="84"/>
      <c r="AJ254" s="84"/>
      <c r="AK254" s="84"/>
      <c r="AL254" s="84"/>
      <c r="AM254" s="84"/>
      <c r="AN254" s="84"/>
      <c r="AO254" s="84"/>
      <c r="AP254" s="84"/>
      <c r="AQ254" s="84"/>
      <c r="AR254" s="84"/>
    </row>
    <row r="255" spans="2:44" s="146" customFormat="1" x14ac:dyDescent="0.2">
      <c r="B255" s="94"/>
      <c r="C255" s="94"/>
      <c r="D255" s="94"/>
      <c r="E255" s="94"/>
      <c r="F255" s="85"/>
      <c r="G255" s="85"/>
      <c r="H255" s="85"/>
      <c r="I255" s="85"/>
      <c r="J255" s="85"/>
      <c r="K255" s="85"/>
      <c r="L255" s="85"/>
      <c r="M255" s="85"/>
      <c r="N255" s="86"/>
      <c r="O255" s="86"/>
      <c r="P255" s="86"/>
      <c r="Q255" s="86"/>
      <c r="R255" s="87"/>
      <c r="S255" s="98"/>
      <c r="T255" s="141"/>
      <c r="U255" s="120"/>
      <c r="V255" s="135"/>
      <c r="W255" s="85"/>
      <c r="X255" s="118"/>
      <c r="Z255" s="82"/>
      <c r="AA255" s="82"/>
      <c r="AB255" s="145"/>
      <c r="AC255" s="143"/>
      <c r="AD255" s="152"/>
      <c r="AE255" s="152"/>
      <c r="AF255" s="152"/>
      <c r="AH255" s="84"/>
      <c r="AI255" s="84"/>
      <c r="AJ255" s="84"/>
      <c r="AK255" s="84"/>
      <c r="AL255" s="84"/>
      <c r="AM255" s="84"/>
      <c r="AN255" s="84"/>
      <c r="AO255" s="84"/>
      <c r="AP255" s="84"/>
      <c r="AQ255" s="84"/>
      <c r="AR255" s="84"/>
    </row>
    <row r="256" spans="2:44" s="146" customFormat="1" x14ac:dyDescent="0.2">
      <c r="B256" s="94"/>
      <c r="C256" s="94"/>
      <c r="D256" s="94"/>
      <c r="E256" s="94"/>
      <c r="F256" s="85"/>
      <c r="G256" s="85"/>
      <c r="H256" s="85"/>
      <c r="I256" s="85"/>
      <c r="J256" s="85"/>
      <c r="K256" s="85"/>
      <c r="L256" s="85"/>
      <c r="M256" s="85"/>
      <c r="N256" s="86"/>
      <c r="O256" s="86"/>
      <c r="P256" s="86"/>
      <c r="Q256" s="86"/>
      <c r="R256" s="87"/>
      <c r="S256" s="98"/>
      <c r="T256" s="141"/>
      <c r="U256" s="120"/>
      <c r="V256" s="135"/>
      <c r="W256" s="85"/>
      <c r="X256" s="118"/>
      <c r="Z256" s="82"/>
      <c r="AA256" s="82"/>
      <c r="AB256" s="145"/>
      <c r="AC256" s="143"/>
      <c r="AD256" s="152"/>
      <c r="AE256" s="152"/>
      <c r="AF256" s="152"/>
      <c r="AH256" s="84"/>
      <c r="AI256" s="84"/>
      <c r="AJ256" s="84"/>
      <c r="AK256" s="84"/>
      <c r="AL256" s="84"/>
      <c r="AM256" s="84"/>
      <c r="AN256" s="84"/>
      <c r="AO256" s="84"/>
      <c r="AP256" s="84"/>
      <c r="AQ256" s="84"/>
      <c r="AR256" s="84"/>
    </row>
    <row r="257" spans="2:44" s="146" customFormat="1" x14ac:dyDescent="0.2">
      <c r="B257" s="94"/>
      <c r="C257" s="94"/>
      <c r="D257" s="94"/>
      <c r="E257" s="94"/>
      <c r="F257" s="85"/>
      <c r="G257" s="85"/>
      <c r="H257" s="85"/>
      <c r="I257" s="85"/>
      <c r="J257" s="85"/>
      <c r="K257" s="85"/>
      <c r="L257" s="85"/>
      <c r="M257" s="85"/>
      <c r="N257" s="86"/>
      <c r="O257" s="86"/>
      <c r="P257" s="86"/>
      <c r="Q257" s="86"/>
      <c r="R257" s="87"/>
      <c r="S257" s="98"/>
      <c r="T257" s="141"/>
      <c r="U257" s="120"/>
      <c r="V257" s="135"/>
      <c r="W257" s="85"/>
      <c r="X257" s="118"/>
      <c r="Z257" s="82"/>
      <c r="AA257" s="82"/>
      <c r="AB257" s="145"/>
      <c r="AC257" s="143"/>
      <c r="AD257" s="152"/>
      <c r="AE257" s="152"/>
      <c r="AF257" s="152"/>
      <c r="AH257" s="84"/>
      <c r="AI257" s="84"/>
      <c r="AJ257" s="84"/>
      <c r="AK257" s="84"/>
      <c r="AL257" s="84"/>
      <c r="AM257" s="84"/>
      <c r="AN257" s="84"/>
      <c r="AO257" s="84"/>
      <c r="AP257" s="84"/>
      <c r="AQ257" s="84"/>
      <c r="AR257" s="84"/>
    </row>
    <row r="258" spans="2:44" s="146" customFormat="1" x14ac:dyDescent="0.2">
      <c r="B258" s="94"/>
      <c r="C258" s="94"/>
      <c r="D258" s="94"/>
      <c r="E258" s="94"/>
      <c r="F258" s="85"/>
      <c r="G258" s="85"/>
      <c r="H258" s="85"/>
      <c r="I258" s="85"/>
      <c r="J258" s="85"/>
      <c r="K258" s="85"/>
      <c r="L258" s="85"/>
      <c r="M258" s="85"/>
      <c r="N258" s="86"/>
      <c r="O258" s="86"/>
      <c r="P258" s="86"/>
      <c r="Q258" s="86"/>
      <c r="R258" s="87"/>
      <c r="S258" s="98"/>
      <c r="T258" s="141"/>
      <c r="U258" s="120"/>
      <c r="V258" s="135"/>
      <c r="W258" s="85"/>
      <c r="X258" s="118"/>
      <c r="Z258" s="82"/>
      <c r="AA258" s="82"/>
      <c r="AB258" s="145"/>
      <c r="AC258" s="143"/>
      <c r="AD258" s="152"/>
      <c r="AE258" s="152"/>
      <c r="AF258" s="152"/>
      <c r="AH258" s="84"/>
      <c r="AI258" s="84"/>
      <c r="AJ258" s="84"/>
      <c r="AK258" s="84"/>
      <c r="AL258" s="84"/>
      <c r="AM258" s="84"/>
      <c r="AN258" s="84"/>
      <c r="AO258" s="84"/>
      <c r="AP258" s="84"/>
      <c r="AQ258" s="84"/>
      <c r="AR258" s="84"/>
    </row>
    <row r="259" spans="2:44" s="146" customFormat="1" x14ac:dyDescent="0.2">
      <c r="B259" s="94"/>
      <c r="C259" s="94"/>
      <c r="D259" s="94"/>
      <c r="E259" s="94"/>
      <c r="F259" s="85"/>
      <c r="G259" s="85"/>
      <c r="H259" s="85"/>
      <c r="I259" s="85"/>
      <c r="J259" s="85"/>
      <c r="K259" s="85"/>
      <c r="L259" s="85"/>
      <c r="M259" s="85"/>
      <c r="N259" s="86"/>
      <c r="O259" s="86"/>
      <c r="P259" s="86"/>
      <c r="Q259" s="86"/>
      <c r="R259" s="87"/>
      <c r="S259" s="98"/>
      <c r="T259" s="141"/>
      <c r="U259" s="120"/>
      <c r="V259" s="135"/>
      <c r="W259" s="85"/>
      <c r="X259" s="118"/>
      <c r="Z259" s="82"/>
      <c r="AA259" s="82"/>
      <c r="AB259" s="145"/>
      <c r="AC259" s="143"/>
      <c r="AD259" s="152"/>
      <c r="AE259" s="152"/>
      <c r="AF259" s="152"/>
      <c r="AH259" s="84"/>
      <c r="AI259" s="84"/>
      <c r="AJ259" s="84"/>
      <c r="AK259" s="84"/>
      <c r="AL259" s="84"/>
      <c r="AM259" s="84"/>
      <c r="AN259" s="84"/>
      <c r="AO259" s="84"/>
      <c r="AP259" s="84"/>
      <c r="AQ259" s="84"/>
      <c r="AR259" s="84"/>
    </row>
    <row r="260" spans="2:44" s="146" customFormat="1" x14ac:dyDescent="0.2">
      <c r="B260" s="94"/>
      <c r="C260" s="94"/>
      <c r="D260" s="94"/>
      <c r="E260" s="94"/>
      <c r="F260" s="85"/>
      <c r="G260" s="85"/>
      <c r="H260" s="85"/>
      <c r="I260" s="85"/>
      <c r="J260" s="85"/>
      <c r="K260" s="85"/>
      <c r="L260" s="85"/>
      <c r="M260" s="85"/>
      <c r="N260" s="86"/>
      <c r="O260" s="86"/>
      <c r="P260" s="86"/>
      <c r="Q260" s="86"/>
      <c r="R260" s="87"/>
      <c r="S260" s="98"/>
      <c r="T260" s="141"/>
      <c r="U260" s="120"/>
      <c r="V260" s="135"/>
      <c r="W260" s="85"/>
      <c r="X260" s="118"/>
      <c r="Z260" s="82"/>
      <c r="AA260" s="82"/>
      <c r="AB260" s="145"/>
      <c r="AC260" s="143"/>
      <c r="AD260" s="152"/>
      <c r="AE260" s="152"/>
      <c r="AF260" s="152"/>
      <c r="AH260" s="84"/>
      <c r="AI260" s="84"/>
      <c r="AJ260" s="84"/>
      <c r="AK260" s="84"/>
      <c r="AL260" s="84"/>
      <c r="AM260" s="84"/>
      <c r="AN260" s="84"/>
      <c r="AO260" s="84"/>
      <c r="AP260" s="84"/>
      <c r="AQ260" s="84"/>
      <c r="AR260" s="84"/>
    </row>
    <row r="261" spans="2:44" s="146" customFormat="1" x14ac:dyDescent="0.2">
      <c r="B261" s="94"/>
      <c r="C261" s="94"/>
      <c r="D261" s="94"/>
      <c r="E261" s="94"/>
      <c r="F261" s="85"/>
      <c r="G261" s="85"/>
      <c r="H261" s="85"/>
      <c r="I261" s="85"/>
      <c r="J261" s="85"/>
      <c r="K261" s="85"/>
      <c r="L261" s="85"/>
      <c r="M261" s="85"/>
      <c r="N261" s="86"/>
      <c r="O261" s="86"/>
      <c r="P261" s="86"/>
      <c r="Q261" s="86"/>
      <c r="R261" s="87"/>
      <c r="S261" s="98"/>
      <c r="T261" s="141"/>
      <c r="U261" s="120"/>
      <c r="V261" s="135"/>
      <c r="W261" s="85"/>
      <c r="X261" s="118"/>
      <c r="Z261" s="82"/>
      <c r="AA261" s="82"/>
      <c r="AB261" s="145"/>
      <c r="AC261" s="143"/>
      <c r="AD261" s="152"/>
      <c r="AE261" s="152"/>
      <c r="AF261" s="152"/>
      <c r="AH261" s="84"/>
      <c r="AI261" s="84"/>
      <c r="AJ261" s="84"/>
      <c r="AK261" s="84"/>
      <c r="AL261" s="84"/>
      <c r="AM261" s="84"/>
      <c r="AN261" s="84"/>
      <c r="AO261" s="84"/>
      <c r="AP261" s="84"/>
      <c r="AQ261" s="84"/>
      <c r="AR261" s="84"/>
    </row>
    <row r="262" spans="2:44" s="146" customFormat="1" x14ac:dyDescent="0.2">
      <c r="B262" s="94"/>
      <c r="C262" s="94"/>
      <c r="D262" s="94"/>
      <c r="E262" s="94"/>
      <c r="F262" s="85"/>
      <c r="G262" s="85"/>
      <c r="H262" s="85"/>
      <c r="I262" s="85"/>
      <c r="J262" s="85"/>
      <c r="K262" s="85"/>
      <c r="L262" s="85"/>
      <c r="M262" s="85"/>
      <c r="N262" s="86"/>
      <c r="O262" s="86"/>
      <c r="P262" s="86"/>
      <c r="Q262" s="86"/>
      <c r="R262" s="87"/>
      <c r="S262" s="98"/>
      <c r="T262" s="141"/>
      <c r="U262" s="120"/>
      <c r="V262" s="135"/>
      <c r="W262" s="85"/>
      <c r="X262" s="118"/>
      <c r="Z262" s="82"/>
      <c r="AA262" s="82"/>
      <c r="AB262" s="145"/>
      <c r="AC262" s="143"/>
      <c r="AD262" s="152"/>
      <c r="AE262" s="152"/>
      <c r="AF262" s="152"/>
      <c r="AH262" s="84"/>
      <c r="AI262" s="84"/>
      <c r="AJ262" s="84"/>
      <c r="AK262" s="84"/>
      <c r="AL262" s="84"/>
      <c r="AM262" s="84"/>
      <c r="AN262" s="84"/>
      <c r="AO262" s="84"/>
      <c r="AP262" s="84"/>
      <c r="AQ262" s="84"/>
      <c r="AR262" s="84"/>
    </row>
    <row r="263" spans="2:44" s="146" customFormat="1" x14ac:dyDescent="0.2">
      <c r="B263" s="94"/>
      <c r="C263" s="94"/>
      <c r="D263" s="94"/>
      <c r="E263" s="94"/>
      <c r="F263" s="85"/>
      <c r="G263" s="85"/>
      <c r="H263" s="85"/>
      <c r="I263" s="85"/>
      <c r="J263" s="85"/>
      <c r="K263" s="85"/>
      <c r="L263" s="85"/>
      <c r="M263" s="85"/>
      <c r="N263" s="86"/>
      <c r="O263" s="86"/>
      <c r="P263" s="86"/>
      <c r="Q263" s="86"/>
      <c r="R263" s="87"/>
      <c r="S263" s="98"/>
      <c r="T263" s="141"/>
      <c r="U263" s="120"/>
      <c r="V263" s="135"/>
      <c r="W263" s="85"/>
      <c r="X263" s="118"/>
      <c r="Z263" s="82"/>
      <c r="AA263" s="82"/>
      <c r="AB263" s="145"/>
      <c r="AC263" s="143"/>
      <c r="AD263" s="152"/>
      <c r="AE263" s="152"/>
      <c r="AF263" s="152"/>
      <c r="AH263" s="84"/>
      <c r="AI263" s="84"/>
      <c r="AJ263" s="84"/>
      <c r="AK263" s="84"/>
      <c r="AL263" s="84"/>
      <c r="AM263" s="84"/>
      <c r="AN263" s="84"/>
      <c r="AO263" s="84"/>
      <c r="AP263" s="84"/>
      <c r="AQ263" s="84"/>
      <c r="AR263" s="84"/>
    </row>
    <row r="264" spans="2:44" s="146" customFormat="1" x14ac:dyDescent="0.2">
      <c r="B264" s="94"/>
      <c r="C264" s="94"/>
      <c r="D264" s="94"/>
      <c r="E264" s="94"/>
      <c r="F264" s="85"/>
      <c r="G264" s="85"/>
      <c r="H264" s="85"/>
      <c r="I264" s="85"/>
      <c r="J264" s="85"/>
      <c r="K264" s="85"/>
      <c r="L264" s="85"/>
      <c r="M264" s="85"/>
      <c r="N264" s="86"/>
      <c r="O264" s="86"/>
      <c r="P264" s="86"/>
      <c r="Q264" s="86"/>
      <c r="R264" s="87"/>
      <c r="S264" s="98"/>
      <c r="T264" s="141"/>
      <c r="U264" s="120"/>
      <c r="V264" s="135"/>
      <c r="W264" s="85"/>
      <c r="X264" s="118"/>
      <c r="Z264" s="82"/>
      <c r="AA264" s="82"/>
      <c r="AB264" s="145"/>
      <c r="AC264" s="143"/>
      <c r="AD264" s="152"/>
      <c r="AE264" s="152"/>
      <c r="AF264" s="152"/>
      <c r="AH264" s="84"/>
      <c r="AI264" s="84"/>
      <c r="AJ264" s="84"/>
      <c r="AK264" s="84"/>
      <c r="AL264" s="84"/>
      <c r="AM264" s="84"/>
      <c r="AN264" s="84"/>
      <c r="AO264" s="84"/>
      <c r="AP264" s="84"/>
      <c r="AQ264" s="84"/>
      <c r="AR264" s="84"/>
    </row>
    <row r="265" spans="2:44" s="146" customFormat="1" x14ac:dyDescent="0.2">
      <c r="B265" s="94"/>
      <c r="C265" s="94"/>
      <c r="D265" s="94"/>
      <c r="E265" s="94"/>
      <c r="F265" s="85"/>
      <c r="G265" s="85"/>
      <c r="H265" s="85"/>
      <c r="I265" s="85"/>
      <c r="J265" s="85"/>
      <c r="K265" s="85"/>
      <c r="L265" s="85"/>
      <c r="M265" s="85"/>
      <c r="N265" s="86"/>
      <c r="O265" s="86"/>
      <c r="P265" s="86"/>
      <c r="Q265" s="86"/>
      <c r="R265" s="87"/>
      <c r="S265" s="98"/>
      <c r="T265" s="141"/>
      <c r="U265" s="120"/>
      <c r="V265" s="135"/>
      <c r="W265" s="85"/>
      <c r="X265" s="118"/>
      <c r="Z265" s="82"/>
      <c r="AA265" s="82"/>
      <c r="AB265" s="145"/>
      <c r="AC265" s="143"/>
      <c r="AD265" s="152"/>
      <c r="AE265" s="152"/>
      <c r="AF265" s="152"/>
      <c r="AH265" s="84"/>
      <c r="AI265" s="84"/>
      <c r="AJ265" s="84"/>
      <c r="AK265" s="84"/>
      <c r="AL265" s="84"/>
      <c r="AM265" s="84"/>
      <c r="AN265" s="84"/>
      <c r="AO265" s="84"/>
      <c r="AP265" s="84"/>
      <c r="AQ265" s="84"/>
      <c r="AR265" s="84"/>
    </row>
    <row r="266" spans="2:44" s="146" customFormat="1" x14ac:dyDescent="0.2">
      <c r="B266" s="94"/>
      <c r="C266" s="94"/>
      <c r="D266" s="94"/>
      <c r="E266" s="94"/>
      <c r="F266" s="85"/>
      <c r="G266" s="85"/>
      <c r="H266" s="85"/>
      <c r="I266" s="85"/>
      <c r="J266" s="85"/>
      <c r="K266" s="85"/>
      <c r="L266" s="85"/>
      <c r="M266" s="85"/>
      <c r="N266" s="86"/>
      <c r="O266" s="86"/>
      <c r="P266" s="86"/>
      <c r="Q266" s="86"/>
      <c r="R266" s="87"/>
      <c r="S266" s="98"/>
      <c r="T266" s="141"/>
      <c r="U266" s="120"/>
      <c r="V266" s="135"/>
      <c r="W266" s="85"/>
      <c r="X266" s="118"/>
      <c r="Z266" s="82"/>
      <c r="AA266" s="82"/>
      <c r="AB266" s="145"/>
      <c r="AC266" s="143"/>
      <c r="AD266" s="152"/>
      <c r="AE266" s="152"/>
      <c r="AF266" s="152"/>
      <c r="AH266" s="84"/>
      <c r="AI266" s="84"/>
      <c r="AJ266" s="84"/>
      <c r="AK266" s="84"/>
      <c r="AL266" s="84"/>
      <c r="AM266" s="84"/>
      <c r="AN266" s="84"/>
      <c r="AO266" s="84"/>
      <c r="AP266" s="84"/>
      <c r="AQ266" s="84"/>
      <c r="AR266" s="84"/>
    </row>
    <row r="267" spans="2:44" s="146" customFormat="1" x14ac:dyDescent="0.2">
      <c r="B267" s="94"/>
      <c r="C267" s="94"/>
      <c r="D267" s="94"/>
      <c r="E267" s="94"/>
      <c r="F267" s="85"/>
      <c r="G267" s="85"/>
      <c r="H267" s="85"/>
      <c r="I267" s="85"/>
      <c r="J267" s="85"/>
      <c r="K267" s="85"/>
      <c r="L267" s="85"/>
      <c r="M267" s="85"/>
      <c r="N267" s="86"/>
      <c r="O267" s="86"/>
      <c r="P267" s="86"/>
      <c r="Q267" s="86"/>
      <c r="R267" s="87"/>
      <c r="S267" s="98"/>
      <c r="T267" s="141"/>
      <c r="U267" s="120"/>
      <c r="V267" s="135"/>
      <c r="W267" s="85"/>
      <c r="X267" s="118"/>
      <c r="Z267" s="82"/>
      <c r="AA267" s="82"/>
      <c r="AB267" s="145"/>
      <c r="AC267" s="143"/>
      <c r="AD267" s="152"/>
      <c r="AE267" s="152"/>
      <c r="AF267" s="152"/>
      <c r="AH267" s="84"/>
      <c r="AI267" s="84"/>
      <c r="AJ267" s="84"/>
      <c r="AK267" s="84"/>
      <c r="AL267" s="84"/>
      <c r="AM267" s="84"/>
      <c r="AN267" s="84"/>
      <c r="AO267" s="84"/>
      <c r="AP267" s="84"/>
      <c r="AQ267" s="84"/>
      <c r="AR267" s="84"/>
    </row>
    <row r="268" spans="2:44" s="146" customFormat="1" x14ac:dyDescent="0.2">
      <c r="B268" s="94"/>
      <c r="C268" s="94"/>
      <c r="D268" s="94"/>
      <c r="E268" s="94"/>
      <c r="F268" s="85"/>
      <c r="G268" s="85"/>
      <c r="H268" s="85"/>
      <c r="I268" s="85"/>
      <c r="J268" s="85"/>
      <c r="K268" s="85"/>
      <c r="L268" s="85"/>
      <c r="M268" s="85"/>
      <c r="N268" s="86"/>
      <c r="O268" s="86"/>
      <c r="P268" s="86"/>
      <c r="Q268" s="86"/>
      <c r="R268" s="87"/>
      <c r="S268" s="98"/>
      <c r="T268" s="141"/>
      <c r="U268" s="120"/>
      <c r="V268" s="135"/>
      <c r="W268" s="85"/>
      <c r="X268" s="118"/>
      <c r="Z268" s="82"/>
      <c r="AA268" s="82"/>
      <c r="AB268" s="145"/>
      <c r="AC268" s="143"/>
      <c r="AD268" s="152"/>
      <c r="AE268" s="152"/>
      <c r="AF268" s="152"/>
      <c r="AH268" s="84"/>
      <c r="AI268" s="84"/>
      <c r="AJ268" s="84"/>
      <c r="AK268" s="84"/>
      <c r="AL268" s="84"/>
      <c r="AM268" s="84"/>
      <c r="AN268" s="84"/>
      <c r="AO268" s="84"/>
      <c r="AP268" s="84"/>
      <c r="AQ268" s="84"/>
      <c r="AR268" s="84"/>
    </row>
    <row r="269" spans="2:44" s="146" customFormat="1" x14ac:dyDescent="0.2">
      <c r="B269" s="94"/>
      <c r="C269" s="94"/>
      <c r="D269" s="94"/>
      <c r="E269" s="94"/>
      <c r="F269" s="85"/>
      <c r="G269" s="85"/>
      <c r="H269" s="85"/>
      <c r="I269" s="85"/>
      <c r="J269" s="85"/>
      <c r="K269" s="85"/>
      <c r="L269" s="85"/>
      <c r="M269" s="85"/>
      <c r="N269" s="86"/>
      <c r="O269" s="86"/>
      <c r="P269" s="86"/>
      <c r="Q269" s="86"/>
      <c r="R269" s="87"/>
      <c r="S269" s="98"/>
      <c r="T269" s="141"/>
      <c r="U269" s="120"/>
      <c r="V269" s="135"/>
      <c r="W269" s="85"/>
      <c r="X269" s="118"/>
      <c r="Z269" s="82"/>
      <c r="AA269" s="82"/>
      <c r="AB269" s="145"/>
      <c r="AC269" s="143"/>
      <c r="AD269" s="152"/>
      <c r="AE269" s="152"/>
      <c r="AF269" s="152"/>
      <c r="AH269" s="84"/>
      <c r="AI269" s="84"/>
      <c r="AJ269" s="84"/>
      <c r="AK269" s="84"/>
      <c r="AL269" s="84"/>
      <c r="AM269" s="84"/>
      <c r="AN269" s="84"/>
      <c r="AO269" s="84"/>
      <c r="AP269" s="84"/>
      <c r="AQ269" s="84"/>
      <c r="AR269" s="84"/>
    </row>
    <row r="270" spans="2:44" s="146" customFormat="1" x14ac:dyDescent="0.2">
      <c r="B270" s="94"/>
      <c r="C270" s="94"/>
      <c r="D270" s="94"/>
      <c r="E270" s="94"/>
      <c r="F270" s="85"/>
      <c r="G270" s="85"/>
      <c r="H270" s="85"/>
      <c r="I270" s="85"/>
      <c r="J270" s="85"/>
      <c r="K270" s="85"/>
      <c r="L270" s="85"/>
      <c r="M270" s="85"/>
      <c r="N270" s="86"/>
      <c r="O270" s="86"/>
      <c r="P270" s="86"/>
      <c r="Q270" s="86"/>
      <c r="R270" s="87"/>
      <c r="S270" s="98"/>
      <c r="T270" s="141"/>
      <c r="U270" s="120"/>
      <c r="V270" s="135"/>
      <c r="W270" s="85"/>
      <c r="X270" s="118"/>
      <c r="Z270" s="82"/>
      <c r="AA270" s="82"/>
      <c r="AB270" s="145"/>
      <c r="AC270" s="143"/>
      <c r="AD270" s="152"/>
      <c r="AE270" s="152"/>
      <c r="AF270" s="152"/>
      <c r="AH270" s="84"/>
      <c r="AI270" s="84"/>
      <c r="AJ270" s="84"/>
      <c r="AK270" s="84"/>
      <c r="AL270" s="84"/>
      <c r="AM270" s="84"/>
      <c r="AN270" s="84"/>
      <c r="AO270" s="84"/>
      <c r="AP270" s="84"/>
      <c r="AQ270" s="84"/>
      <c r="AR270" s="84"/>
    </row>
    <row r="271" spans="2:44" s="146" customFormat="1" x14ac:dyDescent="0.2">
      <c r="B271" s="94"/>
      <c r="C271" s="94"/>
      <c r="D271" s="94"/>
      <c r="E271" s="94"/>
      <c r="F271" s="85"/>
      <c r="G271" s="85"/>
      <c r="H271" s="85"/>
      <c r="I271" s="85"/>
      <c r="J271" s="85"/>
      <c r="K271" s="85"/>
      <c r="L271" s="85"/>
      <c r="M271" s="85"/>
      <c r="N271" s="86"/>
      <c r="O271" s="86"/>
      <c r="P271" s="86"/>
      <c r="Q271" s="86"/>
      <c r="R271" s="87"/>
      <c r="S271" s="98"/>
      <c r="T271" s="141"/>
      <c r="U271" s="120"/>
      <c r="V271" s="135"/>
      <c r="W271" s="85"/>
      <c r="X271" s="118"/>
      <c r="Z271" s="82"/>
      <c r="AA271" s="82"/>
      <c r="AB271" s="145"/>
      <c r="AC271" s="143"/>
      <c r="AD271" s="152"/>
      <c r="AE271" s="152"/>
      <c r="AF271" s="152"/>
      <c r="AH271" s="84"/>
      <c r="AI271" s="84"/>
      <c r="AJ271" s="84"/>
      <c r="AK271" s="84"/>
      <c r="AL271" s="84"/>
      <c r="AM271" s="84"/>
      <c r="AN271" s="84"/>
      <c r="AO271" s="84"/>
      <c r="AP271" s="84"/>
      <c r="AQ271" s="84"/>
      <c r="AR271" s="84"/>
    </row>
    <row r="272" spans="2:44" s="146" customFormat="1" x14ac:dyDescent="0.2">
      <c r="B272" s="94"/>
      <c r="C272" s="94"/>
      <c r="D272" s="94"/>
      <c r="E272" s="94"/>
      <c r="F272" s="85"/>
      <c r="G272" s="85"/>
      <c r="H272" s="85"/>
      <c r="I272" s="85"/>
      <c r="J272" s="85"/>
      <c r="K272" s="85"/>
      <c r="L272" s="85"/>
      <c r="M272" s="85"/>
      <c r="N272" s="86"/>
      <c r="O272" s="86"/>
      <c r="P272" s="86"/>
      <c r="Q272" s="86"/>
      <c r="R272" s="87"/>
      <c r="S272" s="98"/>
      <c r="T272" s="141"/>
      <c r="U272" s="120"/>
      <c r="V272" s="135"/>
      <c r="W272" s="85"/>
      <c r="X272" s="118"/>
      <c r="Z272" s="82"/>
      <c r="AA272" s="82"/>
      <c r="AB272" s="145"/>
      <c r="AC272" s="143"/>
      <c r="AD272" s="152"/>
      <c r="AE272" s="152"/>
      <c r="AF272" s="152"/>
      <c r="AH272" s="84"/>
      <c r="AI272" s="84"/>
      <c r="AJ272" s="84"/>
      <c r="AK272" s="84"/>
      <c r="AL272" s="84"/>
      <c r="AM272" s="84"/>
      <c r="AN272" s="84"/>
      <c r="AO272" s="84"/>
      <c r="AP272" s="84"/>
      <c r="AQ272" s="84"/>
      <c r="AR272" s="84"/>
    </row>
    <row r="273" spans="2:44" s="146" customFormat="1" x14ac:dyDescent="0.2">
      <c r="B273" s="94"/>
      <c r="C273" s="94"/>
      <c r="D273" s="94"/>
      <c r="E273" s="94"/>
      <c r="F273" s="85"/>
      <c r="G273" s="85"/>
      <c r="H273" s="85"/>
      <c r="I273" s="85"/>
      <c r="J273" s="85"/>
      <c r="K273" s="85"/>
      <c r="L273" s="85"/>
      <c r="M273" s="85"/>
      <c r="N273" s="86"/>
      <c r="O273" s="86"/>
      <c r="P273" s="86"/>
      <c r="Q273" s="86"/>
      <c r="R273" s="87"/>
      <c r="S273" s="98"/>
      <c r="T273" s="141"/>
      <c r="U273" s="120"/>
      <c r="V273" s="135"/>
      <c r="W273" s="85"/>
      <c r="X273" s="118"/>
      <c r="Z273" s="82"/>
      <c r="AA273" s="82"/>
      <c r="AB273" s="145"/>
      <c r="AC273" s="143"/>
      <c r="AD273" s="152"/>
      <c r="AE273" s="152"/>
      <c r="AF273" s="152"/>
      <c r="AH273" s="84"/>
      <c r="AI273" s="84"/>
      <c r="AJ273" s="84"/>
      <c r="AK273" s="84"/>
      <c r="AL273" s="84"/>
      <c r="AM273" s="84"/>
      <c r="AN273" s="84"/>
      <c r="AO273" s="84"/>
      <c r="AP273" s="84"/>
      <c r="AQ273" s="84"/>
      <c r="AR273" s="84"/>
    </row>
    <row r="274" spans="2:44" s="146" customFormat="1" x14ac:dyDescent="0.2">
      <c r="B274" s="94"/>
      <c r="C274" s="94"/>
      <c r="D274" s="94"/>
      <c r="E274" s="94"/>
      <c r="F274" s="85"/>
      <c r="G274" s="85"/>
      <c r="H274" s="85"/>
      <c r="I274" s="85"/>
      <c r="J274" s="85"/>
      <c r="K274" s="85"/>
      <c r="L274" s="85"/>
      <c r="M274" s="85"/>
      <c r="N274" s="86"/>
      <c r="O274" s="86"/>
      <c r="P274" s="86"/>
      <c r="Q274" s="86"/>
      <c r="R274" s="87"/>
      <c r="S274" s="98"/>
      <c r="T274" s="141"/>
      <c r="U274" s="120"/>
      <c r="V274" s="135"/>
      <c r="W274" s="85"/>
      <c r="X274" s="118"/>
      <c r="Z274" s="82"/>
      <c r="AA274" s="82"/>
      <c r="AB274" s="145"/>
      <c r="AC274" s="143"/>
      <c r="AD274" s="152"/>
      <c r="AE274" s="152"/>
      <c r="AF274" s="152"/>
      <c r="AH274" s="84"/>
      <c r="AI274" s="84"/>
      <c r="AJ274" s="84"/>
      <c r="AK274" s="84"/>
      <c r="AL274" s="84"/>
      <c r="AM274" s="84"/>
      <c r="AN274" s="84"/>
      <c r="AO274" s="84"/>
      <c r="AP274" s="84"/>
      <c r="AQ274" s="84"/>
      <c r="AR274" s="84"/>
    </row>
    <row r="275" spans="2:44" s="146" customFormat="1" x14ac:dyDescent="0.2">
      <c r="B275" s="94"/>
      <c r="C275" s="94"/>
      <c r="D275" s="94"/>
      <c r="E275" s="94"/>
      <c r="F275" s="85"/>
      <c r="G275" s="85"/>
      <c r="H275" s="85"/>
      <c r="I275" s="85"/>
      <c r="J275" s="85"/>
      <c r="K275" s="85"/>
      <c r="L275" s="85"/>
      <c r="M275" s="85"/>
      <c r="N275" s="86"/>
      <c r="O275" s="86"/>
      <c r="P275" s="86"/>
      <c r="Q275" s="86"/>
      <c r="R275" s="87"/>
      <c r="S275" s="98"/>
      <c r="T275" s="141"/>
      <c r="U275" s="120"/>
      <c r="V275" s="135"/>
      <c r="W275" s="85"/>
      <c r="X275" s="118"/>
      <c r="Z275" s="82"/>
      <c r="AA275" s="82"/>
      <c r="AB275" s="145"/>
      <c r="AC275" s="143"/>
      <c r="AD275" s="152"/>
      <c r="AE275" s="152"/>
      <c r="AF275" s="152"/>
      <c r="AH275" s="84"/>
      <c r="AI275" s="84"/>
      <c r="AJ275" s="84"/>
      <c r="AK275" s="84"/>
      <c r="AL275" s="84"/>
      <c r="AM275" s="84"/>
      <c r="AN275" s="84"/>
      <c r="AO275" s="84"/>
      <c r="AP275" s="84"/>
      <c r="AQ275" s="84"/>
      <c r="AR275" s="84"/>
    </row>
    <row r="276" spans="2:44" s="146" customFormat="1" x14ac:dyDescent="0.2">
      <c r="B276" s="94"/>
      <c r="C276" s="94"/>
      <c r="D276" s="94"/>
      <c r="E276" s="94"/>
      <c r="F276" s="85"/>
      <c r="G276" s="85"/>
      <c r="H276" s="85"/>
      <c r="I276" s="85"/>
      <c r="J276" s="85"/>
      <c r="K276" s="85"/>
      <c r="L276" s="85"/>
      <c r="M276" s="85"/>
      <c r="N276" s="86"/>
      <c r="O276" s="86"/>
      <c r="P276" s="86"/>
      <c r="Q276" s="86"/>
      <c r="R276" s="87"/>
      <c r="S276" s="98"/>
      <c r="T276" s="141"/>
      <c r="U276" s="120"/>
      <c r="V276" s="135"/>
      <c r="W276" s="85"/>
      <c r="X276" s="118"/>
      <c r="Z276" s="82"/>
      <c r="AA276" s="82"/>
      <c r="AB276" s="145"/>
      <c r="AC276" s="143"/>
      <c r="AD276" s="152"/>
      <c r="AE276" s="152"/>
      <c r="AF276" s="152"/>
      <c r="AH276" s="84"/>
      <c r="AI276" s="84"/>
      <c r="AJ276" s="84"/>
      <c r="AK276" s="84"/>
      <c r="AL276" s="84"/>
      <c r="AM276" s="84"/>
      <c r="AN276" s="84"/>
      <c r="AO276" s="84"/>
      <c r="AP276" s="84"/>
      <c r="AQ276" s="84"/>
      <c r="AR276" s="84"/>
    </row>
    <row r="277" spans="2:44" s="146" customFormat="1" x14ac:dyDescent="0.2">
      <c r="B277" s="94"/>
      <c r="C277" s="94"/>
      <c r="D277" s="94"/>
      <c r="E277" s="94"/>
      <c r="F277" s="85"/>
      <c r="G277" s="85"/>
      <c r="H277" s="85"/>
      <c r="I277" s="85"/>
      <c r="J277" s="85"/>
      <c r="K277" s="85"/>
      <c r="L277" s="85"/>
      <c r="M277" s="85"/>
      <c r="N277" s="86"/>
      <c r="O277" s="86"/>
      <c r="P277" s="86"/>
      <c r="Q277" s="86"/>
      <c r="R277" s="87"/>
      <c r="S277" s="98"/>
      <c r="T277" s="141"/>
      <c r="U277" s="120"/>
      <c r="V277" s="135"/>
      <c r="W277" s="85"/>
      <c r="X277" s="118"/>
      <c r="Z277" s="82"/>
      <c r="AA277" s="82"/>
      <c r="AB277" s="145"/>
      <c r="AC277" s="143"/>
      <c r="AD277" s="152"/>
      <c r="AE277" s="152"/>
      <c r="AF277" s="152"/>
      <c r="AH277" s="84"/>
      <c r="AI277" s="84"/>
      <c r="AJ277" s="84"/>
      <c r="AK277" s="84"/>
      <c r="AL277" s="84"/>
      <c r="AM277" s="84"/>
      <c r="AN277" s="84"/>
      <c r="AO277" s="84"/>
      <c r="AP277" s="84"/>
      <c r="AQ277" s="84"/>
      <c r="AR277" s="84"/>
    </row>
    <row r="278" spans="2:44" s="146" customFormat="1" x14ac:dyDescent="0.2">
      <c r="B278" s="94"/>
      <c r="C278" s="94"/>
      <c r="D278" s="94"/>
      <c r="E278" s="94"/>
      <c r="F278" s="85"/>
      <c r="G278" s="85"/>
      <c r="H278" s="85"/>
      <c r="I278" s="85"/>
      <c r="J278" s="85"/>
      <c r="K278" s="85"/>
      <c r="L278" s="85"/>
      <c r="M278" s="85"/>
      <c r="N278" s="86"/>
      <c r="O278" s="86"/>
      <c r="P278" s="86"/>
      <c r="Q278" s="86"/>
      <c r="R278" s="87"/>
      <c r="S278" s="98"/>
      <c r="T278" s="141"/>
      <c r="U278" s="120"/>
      <c r="V278" s="135"/>
      <c r="W278" s="85"/>
      <c r="X278" s="118"/>
      <c r="Z278" s="82"/>
      <c r="AA278" s="82"/>
      <c r="AB278" s="145"/>
      <c r="AC278" s="143"/>
      <c r="AD278" s="152"/>
      <c r="AE278" s="152"/>
      <c r="AF278" s="152"/>
      <c r="AH278" s="84"/>
      <c r="AI278" s="84"/>
      <c r="AJ278" s="84"/>
      <c r="AK278" s="84"/>
      <c r="AL278" s="84"/>
      <c r="AM278" s="84"/>
      <c r="AN278" s="84"/>
      <c r="AO278" s="84"/>
      <c r="AP278" s="84"/>
      <c r="AQ278" s="84"/>
      <c r="AR278" s="84"/>
    </row>
    <row r="279" spans="2:44" s="146" customFormat="1" x14ac:dyDescent="0.2">
      <c r="B279" s="94"/>
      <c r="C279" s="94"/>
      <c r="D279" s="94"/>
      <c r="E279" s="94"/>
      <c r="F279" s="85"/>
      <c r="G279" s="85"/>
      <c r="H279" s="85"/>
      <c r="I279" s="85"/>
      <c r="J279" s="85"/>
      <c r="K279" s="85"/>
      <c r="L279" s="85"/>
      <c r="M279" s="85"/>
      <c r="N279" s="86"/>
      <c r="O279" s="86"/>
      <c r="P279" s="86"/>
      <c r="Q279" s="86"/>
      <c r="R279" s="87"/>
      <c r="S279" s="98"/>
      <c r="T279" s="141"/>
      <c r="U279" s="120"/>
      <c r="V279" s="135"/>
      <c r="W279" s="85"/>
      <c r="X279" s="118"/>
      <c r="Z279" s="82"/>
      <c r="AA279" s="82"/>
      <c r="AB279" s="145"/>
      <c r="AC279" s="143"/>
      <c r="AD279" s="152"/>
      <c r="AE279" s="152"/>
      <c r="AF279" s="152"/>
      <c r="AH279" s="84"/>
      <c r="AI279" s="84"/>
      <c r="AJ279" s="84"/>
      <c r="AK279" s="84"/>
      <c r="AL279" s="84"/>
      <c r="AM279" s="84"/>
      <c r="AN279" s="84"/>
      <c r="AO279" s="84"/>
      <c r="AP279" s="84"/>
      <c r="AQ279" s="84"/>
      <c r="AR279" s="84"/>
    </row>
    <row r="280" spans="2:44" s="146" customFormat="1" x14ac:dyDescent="0.2">
      <c r="B280" s="94"/>
      <c r="C280" s="94"/>
      <c r="D280" s="94"/>
      <c r="E280" s="94"/>
      <c r="F280" s="85"/>
      <c r="G280" s="85"/>
      <c r="H280" s="85"/>
      <c r="I280" s="85"/>
      <c r="J280" s="85"/>
      <c r="K280" s="85"/>
      <c r="L280" s="85"/>
      <c r="M280" s="85"/>
      <c r="N280" s="86"/>
      <c r="O280" s="86"/>
      <c r="P280" s="86"/>
      <c r="Q280" s="86"/>
      <c r="R280" s="87"/>
      <c r="S280" s="98"/>
      <c r="T280" s="141"/>
      <c r="U280" s="120"/>
      <c r="V280" s="135"/>
      <c r="W280" s="85"/>
      <c r="X280" s="118"/>
      <c r="Z280" s="82"/>
      <c r="AA280" s="82"/>
      <c r="AB280" s="145"/>
      <c r="AC280" s="143"/>
      <c r="AD280" s="152"/>
      <c r="AE280" s="152"/>
      <c r="AF280" s="152"/>
      <c r="AH280" s="84"/>
      <c r="AI280" s="84"/>
      <c r="AJ280" s="84"/>
      <c r="AK280" s="84"/>
      <c r="AL280" s="84"/>
      <c r="AM280" s="84"/>
      <c r="AN280" s="84"/>
      <c r="AO280" s="84"/>
      <c r="AP280" s="84"/>
      <c r="AQ280" s="84"/>
      <c r="AR280" s="84"/>
    </row>
    <row r="281" spans="2:44" s="146" customFormat="1" x14ac:dyDescent="0.2">
      <c r="B281" s="94"/>
      <c r="C281" s="94"/>
      <c r="D281" s="94"/>
      <c r="E281" s="94"/>
      <c r="F281" s="85"/>
      <c r="G281" s="85"/>
      <c r="H281" s="85"/>
      <c r="I281" s="85"/>
      <c r="J281" s="85"/>
      <c r="K281" s="85"/>
      <c r="L281" s="85"/>
      <c r="M281" s="85"/>
      <c r="N281" s="86"/>
      <c r="O281" s="86"/>
      <c r="P281" s="86"/>
      <c r="Q281" s="86"/>
      <c r="R281" s="87"/>
      <c r="S281" s="98"/>
      <c r="T281" s="141"/>
      <c r="U281" s="120"/>
      <c r="V281" s="135"/>
      <c r="W281" s="85"/>
      <c r="X281" s="118"/>
      <c r="Z281" s="82"/>
      <c r="AA281" s="82"/>
      <c r="AB281" s="145"/>
      <c r="AC281" s="143"/>
      <c r="AD281" s="152"/>
      <c r="AE281" s="152"/>
      <c r="AF281" s="152"/>
      <c r="AH281" s="84"/>
      <c r="AI281" s="84"/>
      <c r="AJ281" s="84"/>
      <c r="AK281" s="84"/>
      <c r="AL281" s="84"/>
      <c r="AM281" s="84"/>
      <c r="AN281" s="84"/>
      <c r="AO281" s="84"/>
      <c r="AP281" s="84"/>
      <c r="AQ281" s="84"/>
      <c r="AR281" s="84"/>
    </row>
    <row r="282" spans="2:44" s="146" customFormat="1" x14ac:dyDescent="0.2">
      <c r="B282" s="94"/>
      <c r="C282" s="94"/>
      <c r="D282" s="94"/>
      <c r="E282" s="94"/>
      <c r="F282" s="85"/>
      <c r="G282" s="85"/>
      <c r="H282" s="85"/>
      <c r="I282" s="85"/>
      <c r="J282" s="85"/>
      <c r="K282" s="85"/>
      <c r="L282" s="85"/>
      <c r="M282" s="85"/>
      <c r="N282" s="86"/>
      <c r="O282" s="86"/>
      <c r="P282" s="86"/>
      <c r="Q282" s="86"/>
      <c r="R282" s="87"/>
      <c r="S282" s="98"/>
      <c r="T282" s="141"/>
      <c r="U282" s="120"/>
      <c r="V282" s="135"/>
      <c r="W282" s="85"/>
      <c r="X282" s="118"/>
      <c r="Z282" s="82"/>
      <c r="AA282" s="82"/>
      <c r="AB282" s="145"/>
      <c r="AC282" s="143"/>
      <c r="AD282" s="152"/>
      <c r="AE282" s="152"/>
      <c r="AF282" s="152"/>
      <c r="AH282" s="84"/>
      <c r="AI282" s="84"/>
      <c r="AJ282" s="84"/>
      <c r="AK282" s="84"/>
      <c r="AL282" s="84"/>
      <c r="AM282" s="84"/>
      <c r="AN282" s="84"/>
      <c r="AO282" s="84"/>
      <c r="AP282" s="84"/>
      <c r="AQ282" s="84"/>
      <c r="AR282" s="84"/>
    </row>
    <row r="283" spans="2:44" s="146" customFormat="1" x14ac:dyDescent="0.2">
      <c r="B283" s="94"/>
      <c r="C283" s="94"/>
      <c r="D283" s="94"/>
      <c r="E283" s="94"/>
      <c r="F283" s="85"/>
      <c r="G283" s="85"/>
      <c r="H283" s="85"/>
      <c r="I283" s="85"/>
      <c r="J283" s="85"/>
      <c r="K283" s="85"/>
      <c r="L283" s="85"/>
      <c r="M283" s="85"/>
      <c r="N283" s="86"/>
      <c r="O283" s="86"/>
      <c r="P283" s="86"/>
      <c r="Q283" s="86"/>
      <c r="R283" s="87"/>
      <c r="S283" s="98"/>
      <c r="T283" s="141"/>
      <c r="U283" s="120"/>
      <c r="V283" s="135"/>
      <c r="W283" s="85"/>
      <c r="X283" s="118"/>
      <c r="Z283" s="82"/>
      <c r="AA283" s="82"/>
      <c r="AB283" s="145"/>
      <c r="AC283" s="143"/>
      <c r="AD283" s="152"/>
      <c r="AE283" s="152"/>
      <c r="AF283" s="152"/>
      <c r="AH283" s="84"/>
      <c r="AI283" s="84"/>
      <c r="AJ283" s="84"/>
      <c r="AK283" s="84"/>
      <c r="AL283" s="84"/>
      <c r="AM283" s="84"/>
      <c r="AN283" s="84"/>
      <c r="AO283" s="84"/>
      <c r="AP283" s="84"/>
      <c r="AQ283" s="84"/>
      <c r="AR283" s="84"/>
    </row>
    <row r="284" spans="2:44" s="146" customFormat="1" x14ac:dyDescent="0.2">
      <c r="B284" s="94"/>
      <c r="C284" s="94"/>
      <c r="D284" s="94"/>
      <c r="E284" s="94"/>
      <c r="F284" s="85"/>
      <c r="G284" s="85"/>
      <c r="H284" s="85"/>
      <c r="I284" s="85"/>
      <c r="J284" s="85"/>
      <c r="K284" s="85"/>
      <c r="L284" s="85"/>
      <c r="M284" s="85"/>
      <c r="N284" s="86"/>
      <c r="O284" s="86"/>
      <c r="P284" s="86"/>
      <c r="Q284" s="86"/>
      <c r="R284" s="87"/>
      <c r="S284" s="98"/>
      <c r="T284" s="141"/>
      <c r="U284" s="120"/>
      <c r="V284" s="135"/>
      <c r="W284" s="85"/>
      <c r="X284" s="118"/>
      <c r="Z284" s="82"/>
      <c r="AA284" s="82"/>
      <c r="AB284" s="145"/>
      <c r="AC284" s="143"/>
      <c r="AD284" s="152"/>
      <c r="AE284" s="152"/>
      <c r="AF284" s="152"/>
      <c r="AH284" s="84"/>
      <c r="AI284" s="84"/>
      <c r="AJ284" s="84"/>
      <c r="AK284" s="84"/>
      <c r="AL284" s="84"/>
      <c r="AM284" s="84"/>
      <c r="AN284" s="84"/>
      <c r="AO284" s="84"/>
      <c r="AP284" s="84"/>
      <c r="AQ284" s="84"/>
      <c r="AR284" s="84"/>
    </row>
    <row r="285" spans="2:44" s="146" customFormat="1" x14ac:dyDescent="0.2">
      <c r="B285" s="94"/>
      <c r="C285" s="94"/>
      <c r="D285" s="94"/>
      <c r="E285" s="94"/>
      <c r="F285" s="85"/>
      <c r="G285" s="85"/>
      <c r="H285" s="85"/>
      <c r="I285" s="85"/>
      <c r="J285" s="85"/>
      <c r="K285" s="85"/>
      <c r="L285" s="85"/>
      <c r="M285" s="85"/>
      <c r="N285" s="86"/>
      <c r="O285" s="86"/>
      <c r="P285" s="86"/>
      <c r="Q285" s="86"/>
      <c r="R285" s="87"/>
      <c r="S285" s="98"/>
      <c r="T285" s="141"/>
      <c r="U285" s="120"/>
      <c r="V285" s="135"/>
      <c r="W285" s="85"/>
      <c r="X285" s="118"/>
      <c r="Z285" s="82"/>
      <c r="AA285" s="82"/>
      <c r="AB285" s="145"/>
      <c r="AC285" s="143"/>
      <c r="AD285" s="152"/>
      <c r="AE285" s="152"/>
      <c r="AF285" s="152"/>
      <c r="AH285" s="84"/>
      <c r="AI285" s="84"/>
      <c r="AJ285" s="84"/>
      <c r="AK285" s="84"/>
      <c r="AL285" s="84"/>
      <c r="AM285" s="84"/>
      <c r="AN285" s="84"/>
      <c r="AO285" s="84"/>
      <c r="AP285" s="84"/>
      <c r="AQ285" s="84"/>
      <c r="AR285" s="84"/>
    </row>
    <row r="286" spans="2:44" s="146" customFormat="1" x14ac:dyDescent="0.2">
      <c r="B286" s="94"/>
      <c r="C286" s="94"/>
      <c r="D286" s="94"/>
      <c r="E286" s="94"/>
      <c r="F286" s="85"/>
      <c r="G286" s="85"/>
      <c r="H286" s="85"/>
      <c r="I286" s="85"/>
      <c r="J286" s="85"/>
      <c r="K286" s="85"/>
      <c r="L286" s="85"/>
      <c r="M286" s="85"/>
      <c r="N286" s="86"/>
      <c r="O286" s="86"/>
      <c r="P286" s="86"/>
      <c r="Q286" s="86"/>
      <c r="R286" s="87"/>
      <c r="S286" s="98"/>
      <c r="T286" s="141"/>
      <c r="U286" s="120"/>
      <c r="V286" s="135"/>
      <c r="W286" s="85"/>
      <c r="X286" s="118"/>
      <c r="Z286" s="82"/>
      <c r="AA286" s="82"/>
      <c r="AB286" s="145"/>
      <c r="AC286" s="143"/>
      <c r="AD286" s="152"/>
      <c r="AE286" s="152"/>
      <c r="AF286" s="152"/>
      <c r="AH286" s="84"/>
      <c r="AI286" s="84"/>
      <c r="AJ286" s="84"/>
      <c r="AK286" s="84"/>
      <c r="AL286" s="84"/>
      <c r="AM286" s="84"/>
      <c r="AN286" s="84"/>
      <c r="AO286" s="84"/>
      <c r="AP286" s="84"/>
      <c r="AQ286" s="84"/>
      <c r="AR286" s="84"/>
    </row>
    <row r="287" spans="2:44" s="146" customFormat="1" x14ac:dyDescent="0.2">
      <c r="B287" s="94"/>
      <c r="C287" s="94"/>
      <c r="D287" s="94"/>
      <c r="E287" s="94"/>
      <c r="F287" s="85"/>
      <c r="G287" s="85"/>
      <c r="H287" s="85"/>
      <c r="I287" s="85"/>
      <c r="J287" s="85"/>
      <c r="K287" s="85"/>
      <c r="L287" s="85"/>
      <c r="M287" s="85"/>
      <c r="N287" s="86"/>
      <c r="O287" s="86"/>
      <c r="P287" s="86"/>
      <c r="Q287" s="86"/>
      <c r="R287" s="87"/>
      <c r="S287" s="98"/>
      <c r="T287" s="141"/>
      <c r="U287" s="120"/>
      <c r="V287" s="135"/>
      <c r="W287" s="85"/>
      <c r="X287" s="118"/>
      <c r="Z287" s="82"/>
      <c r="AA287" s="82"/>
      <c r="AB287" s="145"/>
      <c r="AC287" s="143"/>
      <c r="AD287" s="152"/>
      <c r="AE287" s="152"/>
      <c r="AF287" s="152"/>
      <c r="AH287" s="84"/>
      <c r="AI287" s="84"/>
      <c r="AJ287" s="84"/>
      <c r="AK287" s="84"/>
      <c r="AL287" s="84"/>
      <c r="AM287" s="84"/>
      <c r="AN287" s="84"/>
      <c r="AO287" s="84"/>
      <c r="AP287" s="84"/>
      <c r="AQ287" s="84"/>
      <c r="AR287" s="84"/>
    </row>
    <row r="288" spans="2:44" s="146" customFormat="1" x14ac:dyDescent="0.2">
      <c r="B288" s="94"/>
      <c r="C288" s="94"/>
      <c r="D288" s="94"/>
      <c r="E288" s="94"/>
      <c r="F288" s="85"/>
      <c r="G288" s="85"/>
      <c r="H288" s="85"/>
      <c r="I288" s="85"/>
      <c r="J288" s="85"/>
      <c r="K288" s="85"/>
      <c r="L288" s="85"/>
      <c r="M288" s="85"/>
      <c r="N288" s="86"/>
      <c r="O288" s="86"/>
      <c r="P288" s="86"/>
      <c r="Q288" s="86"/>
      <c r="R288" s="87"/>
      <c r="S288" s="98"/>
      <c r="T288" s="141"/>
      <c r="U288" s="120"/>
      <c r="V288" s="135"/>
      <c r="W288" s="85"/>
      <c r="X288" s="118"/>
      <c r="Z288" s="82"/>
      <c r="AA288" s="82"/>
      <c r="AB288" s="145"/>
      <c r="AC288" s="143"/>
      <c r="AD288" s="152"/>
      <c r="AE288" s="152"/>
      <c r="AF288" s="152"/>
      <c r="AH288" s="84"/>
      <c r="AI288" s="84"/>
      <c r="AJ288" s="84"/>
      <c r="AK288" s="84"/>
      <c r="AL288" s="84"/>
      <c r="AM288" s="84"/>
      <c r="AN288" s="84"/>
      <c r="AO288" s="84"/>
      <c r="AP288" s="84"/>
      <c r="AQ288" s="84"/>
      <c r="AR288" s="84"/>
    </row>
    <row r="289" spans="2:44" s="146" customFormat="1" x14ac:dyDescent="0.2">
      <c r="B289" s="94"/>
      <c r="C289" s="94"/>
      <c r="D289" s="94"/>
      <c r="E289" s="94"/>
      <c r="F289" s="85"/>
      <c r="G289" s="85"/>
      <c r="H289" s="85"/>
      <c r="I289" s="85"/>
      <c r="J289" s="85"/>
      <c r="K289" s="85"/>
      <c r="L289" s="85"/>
      <c r="M289" s="85"/>
      <c r="N289" s="86"/>
      <c r="O289" s="86"/>
      <c r="P289" s="86"/>
      <c r="Q289" s="86"/>
      <c r="R289" s="87"/>
      <c r="S289" s="98"/>
      <c r="T289" s="141"/>
      <c r="U289" s="120"/>
      <c r="V289" s="135"/>
      <c r="W289" s="85"/>
      <c r="X289" s="118"/>
      <c r="Z289" s="82"/>
      <c r="AA289" s="82"/>
      <c r="AB289" s="145"/>
      <c r="AC289" s="143"/>
      <c r="AD289" s="152"/>
      <c r="AE289" s="152"/>
      <c r="AF289" s="152"/>
      <c r="AH289" s="84"/>
      <c r="AI289" s="84"/>
      <c r="AJ289" s="84"/>
      <c r="AK289" s="84"/>
      <c r="AL289" s="84"/>
      <c r="AM289" s="84"/>
      <c r="AN289" s="84"/>
      <c r="AO289" s="84"/>
      <c r="AP289" s="84"/>
      <c r="AQ289" s="84"/>
      <c r="AR289" s="84"/>
    </row>
    <row r="290" spans="2:44" s="146" customFormat="1" x14ac:dyDescent="0.2">
      <c r="B290" s="94"/>
      <c r="C290" s="94"/>
      <c r="D290" s="94"/>
      <c r="E290" s="94"/>
      <c r="F290" s="85"/>
      <c r="G290" s="85"/>
      <c r="H290" s="85"/>
      <c r="I290" s="85"/>
      <c r="J290" s="85"/>
      <c r="K290" s="85"/>
      <c r="L290" s="85"/>
      <c r="M290" s="85"/>
      <c r="N290" s="86"/>
      <c r="O290" s="86"/>
      <c r="P290" s="86"/>
      <c r="Q290" s="86"/>
      <c r="R290" s="87"/>
      <c r="S290" s="98"/>
      <c r="T290" s="141"/>
      <c r="U290" s="120"/>
      <c r="V290" s="135"/>
      <c r="W290" s="85"/>
      <c r="X290" s="118"/>
      <c r="Z290" s="82"/>
      <c r="AA290" s="82"/>
      <c r="AB290" s="145"/>
      <c r="AC290" s="143"/>
      <c r="AD290" s="152"/>
      <c r="AE290" s="152"/>
      <c r="AF290" s="152"/>
      <c r="AH290" s="84"/>
      <c r="AI290" s="84"/>
      <c r="AJ290" s="84"/>
      <c r="AK290" s="84"/>
      <c r="AL290" s="84"/>
      <c r="AM290" s="84"/>
      <c r="AN290" s="84"/>
      <c r="AO290" s="84"/>
      <c r="AP290" s="84"/>
      <c r="AQ290" s="84"/>
      <c r="AR290" s="84"/>
    </row>
    <row r="291" spans="2:44" s="146" customFormat="1" x14ac:dyDescent="0.2">
      <c r="B291" s="94"/>
      <c r="C291" s="94"/>
      <c r="D291" s="94"/>
      <c r="E291" s="94"/>
      <c r="F291" s="85"/>
      <c r="G291" s="85"/>
      <c r="H291" s="85"/>
      <c r="I291" s="85"/>
      <c r="J291" s="85"/>
      <c r="K291" s="85"/>
      <c r="L291" s="85"/>
      <c r="M291" s="85"/>
      <c r="N291" s="86"/>
      <c r="O291" s="86"/>
      <c r="P291" s="86"/>
      <c r="Q291" s="86"/>
      <c r="R291" s="87"/>
      <c r="S291" s="98"/>
      <c r="T291" s="141"/>
      <c r="U291" s="120"/>
      <c r="V291" s="135"/>
      <c r="W291" s="85"/>
      <c r="X291" s="118"/>
      <c r="Z291" s="82"/>
      <c r="AA291" s="82"/>
      <c r="AB291" s="145"/>
      <c r="AC291" s="143"/>
      <c r="AD291" s="152"/>
      <c r="AE291" s="152"/>
      <c r="AF291" s="152"/>
      <c r="AH291" s="84"/>
      <c r="AI291" s="84"/>
      <c r="AJ291" s="84"/>
      <c r="AK291" s="84"/>
      <c r="AL291" s="84"/>
      <c r="AM291" s="84"/>
      <c r="AN291" s="84"/>
      <c r="AO291" s="84"/>
      <c r="AP291" s="84"/>
      <c r="AQ291" s="84"/>
      <c r="AR291" s="84"/>
    </row>
    <row r="292" spans="2:44" s="146" customFormat="1" x14ac:dyDescent="0.2">
      <c r="B292" s="94"/>
      <c r="C292" s="94"/>
      <c r="D292" s="94"/>
      <c r="E292" s="94"/>
      <c r="F292" s="85"/>
      <c r="G292" s="85"/>
      <c r="H292" s="85"/>
      <c r="I292" s="85"/>
      <c r="J292" s="85"/>
      <c r="K292" s="85"/>
      <c r="L292" s="85"/>
      <c r="M292" s="85"/>
      <c r="N292" s="86"/>
      <c r="O292" s="86"/>
      <c r="P292" s="86"/>
      <c r="Q292" s="86"/>
      <c r="R292" s="87"/>
      <c r="S292" s="98"/>
      <c r="T292" s="141"/>
      <c r="U292" s="120"/>
      <c r="V292" s="135"/>
      <c r="W292" s="85"/>
      <c r="X292" s="118"/>
      <c r="Z292" s="82"/>
      <c r="AA292" s="82"/>
      <c r="AB292" s="145"/>
      <c r="AC292" s="143"/>
      <c r="AD292" s="152"/>
      <c r="AE292" s="152"/>
      <c r="AF292" s="152"/>
      <c r="AH292" s="84"/>
      <c r="AI292" s="84"/>
      <c r="AJ292" s="84"/>
      <c r="AK292" s="84"/>
      <c r="AL292" s="84"/>
      <c r="AM292" s="84"/>
      <c r="AN292" s="84"/>
      <c r="AO292" s="84"/>
      <c r="AP292" s="84"/>
      <c r="AQ292" s="84"/>
      <c r="AR292" s="84"/>
    </row>
    <row r="293" spans="2:44" s="146" customFormat="1" x14ac:dyDescent="0.2">
      <c r="B293" s="94"/>
      <c r="C293" s="94"/>
      <c r="D293" s="94"/>
      <c r="E293" s="94"/>
      <c r="F293" s="85"/>
      <c r="G293" s="85"/>
      <c r="H293" s="85"/>
      <c r="I293" s="85"/>
      <c r="J293" s="85"/>
      <c r="K293" s="85"/>
      <c r="L293" s="85"/>
      <c r="M293" s="85"/>
      <c r="N293" s="86"/>
      <c r="O293" s="86"/>
      <c r="P293" s="86"/>
      <c r="Q293" s="86"/>
      <c r="R293" s="87"/>
      <c r="S293" s="98"/>
      <c r="T293" s="141"/>
      <c r="U293" s="120"/>
      <c r="V293" s="135"/>
      <c r="W293" s="85"/>
      <c r="X293" s="118"/>
      <c r="Z293" s="82"/>
      <c r="AA293" s="82"/>
      <c r="AB293" s="145"/>
      <c r="AC293" s="143"/>
      <c r="AD293" s="152"/>
      <c r="AE293" s="152"/>
      <c r="AF293" s="152"/>
      <c r="AH293" s="84"/>
      <c r="AI293" s="84"/>
      <c r="AJ293" s="84"/>
      <c r="AK293" s="84"/>
      <c r="AL293" s="84"/>
      <c r="AM293" s="84"/>
      <c r="AN293" s="84"/>
      <c r="AO293" s="84"/>
      <c r="AP293" s="84"/>
      <c r="AQ293" s="84"/>
      <c r="AR293" s="84"/>
    </row>
    <row r="294" spans="2:44" s="146" customFormat="1" x14ac:dyDescent="0.2">
      <c r="B294" s="94"/>
      <c r="C294" s="94"/>
      <c r="D294" s="94"/>
      <c r="E294" s="94"/>
      <c r="F294" s="85"/>
      <c r="G294" s="85"/>
      <c r="H294" s="85"/>
      <c r="I294" s="85"/>
      <c r="J294" s="85"/>
      <c r="K294" s="85"/>
      <c r="L294" s="85"/>
      <c r="M294" s="85"/>
      <c r="N294" s="86"/>
      <c r="O294" s="86"/>
      <c r="P294" s="86"/>
      <c r="Q294" s="86"/>
      <c r="R294" s="87"/>
      <c r="S294" s="98"/>
      <c r="T294" s="141"/>
      <c r="U294" s="120"/>
      <c r="V294" s="135"/>
      <c r="W294" s="85"/>
      <c r="X294" s="118"/>
      <c r="Z294" s="82"/>
      <c r="AA294" s="82"/>
      <c r="AB294" s="145"/>
      <c r="AC294" s="143"/>
      <c r="AD294" s="152"/>
      <c r="AE294" s="152"/>
      <c r="AF294" s="152"/>
      <c r="AH294" s="84"/>
      <c r="AI294" s="84"/>
      <c r="AJ294" s="84"/>
      <c r="AK294" s="84"/>
      <c r="AL294" s="84"/>
      <c r="AM294" s="84"/>
      <c r="AN294" s="84"/>
      <c r="AO294" s="84"/>
      <c r="AP294" s="84"/>
      <c r="AQ294" s="84"/>
      <c r="AR294" s="84"/>
    </row>
    <row r="295" spans="2:44" s="146" customFormat="1" x14ac:dyDescent="0.2">
      <c r="B295" s="94"/>
      <c r="C295" s="94"/>
      <c r="D295" s="94"/>
      <c r="E295" s="94"/>
      <c r="F295" s="85"/>
      <c r="G295" s="85"/>
      <c r="H295" s="85"/>
      <c r="I295" s="85"/>
      <c r="J295" s="85"/>
      <c r="K295" s="85"/>
      <c r="L295" s="85"/>
      <c r="M295" s="85"/>
      <c r="N295" s="86"/>
      <c r="O295" s="86"/>
      <c r="P295" s="86"/>
      <c r="Q295" s="86"/>
      <c r="R295" s="87"/>
      <c r="S295" s="98"/>
      <c r="T295" s="141"/>
      <c r="U295" s="120"/>
      <c r="V295" s="135"/>
      <c r="W295" s="85"/>
      <c r="X295" s="118"/>
      <c r="Z295" s="82"/>
      <c r="AA295" s="82"/>
      <c r="AB295" s="145"/>
      <c r="AC295" s="143"/>
      <c r="AD295" s="152"/>
      <c r="AE295" s="152"/>
      <c r="AF295" s="152"/>
      <c r="AH295" s="84"/>
      <c r="AI295" s="84"/>
      <c r="AJ295" s="84"/>
      <c r="AK295" s="84"/>
      <c r="AL295" s="84"/>
      <c r="AM295" s="84"/>
      <c r="AN295" s="84"/>
      <c r="AO295" s="84"/>
      <c r="AP295" s="84"/>
      <c r="AQ295" s="84"/>
      <c r="AR295" s="84"/>
    </row>
    <row r="296" spans="2:44" s="146" customFormat="1" x14ac:dyDescent="0.2">
      <c r="B296" s="94"/>
      <c r="C296" s="94"/>
      <c r="D296" s="94"/>
      <c r="E296" s="94"/>
      <c r="F296" s="85"/>
      <c r="G296" s="85"/>
      <c r="H296" s="85"/>
      <c r="I296" s="85"/>
      <c r="J296" s="85"/>
      <c r="K296" s="85"/>
      <c r="L296" s="85"/>
      <c r="M296" s="85"/>
      <c r="N296" s="86"/>
      <c r="O296" s="86"/>
      <c r="P296" s="86"/>
      <c r="Q296" s="86"/>
      <c r="R296" s="87"/>
      <c r="S296" s="98"/>
      <c r="T296" s="141"/>
      <c r="U296" s="120"/>
      <c r="V296" s="135"/>
      <c r="W296" s="85"/>
      <c r="X296" s="118"/>
      <c r="Z296" s="82"/>
      <c r="AA296" s="82"/>
      <c r="AB296" s="145"/>
      <c r="AC296" s="143"/>
      <c r="AD296" s="152"/>
      <c r="AE296" s="152"/>
      <c r="AF296" s="152"/>
      <c r="AH296" s="84"/>
      <c r="AI296" s="84"/>
      <c r="AJ296" s="84"/>
      <c r="AK296" s="84"/>
      <c r="AL296" s="84"/>
      <c r="AM296" s="84"/>
      <c r="AN296" s="84"/>
      <c r="AO296" s="84"/>
      <c r="AP296" s="84"/>
      <c r="AQ296" s="84"/>
      <c r="AR296" s="84"/>
    </row>
    <row r="297" spans="2:44" s="146" customFormat="1" x14ac:dyDescent="0.2">
      <c r="B297" s="94"/>
      <c r="C297" s="94"/>
      <c r="D297" s="94"/>
      <c r="E297" s="94"/>
      <c r="F297" s="85"/>
      <c r="G297" s="85"/>
      <c r="H297" s="85"/>
      <c r="I297" s="85"/>
      <c r="J297" s="85"/>
      <c r="K297" s="85"/>
      <c r="L297" s="85"/>
      <c r="M297" s="85"/>
      <c r="N297" s="86"/>
      <c r="O297" s="86"/>
      <c r="P297" s="86"/>
      <c r="Q297" s="86"/>
      <c r="R297" s="87"/>
      <c r="S297" s="98"/>
      <c r="T297" s="141"/>
      <c r="U297" s="120"/>
      <c r="V297" s="135"/>
      <c r="W297" s="85"/>
      <c r="X297" s="118"/>
      <c r="Z297" s="82"/>
      <c r="AA297" s="82"/>
      <c r="AB297" s="145"/>
      <c r="AC297" s="143"/>
      <c r="AD297" s="152"/>
      <c r="AE297" s="152"/>
      <c r="AF297" s="152"/>
      <c r="AH297" s="84"/>
      <c r="AI297" s="84"/>
      <c r="AJ297" s="84"/>
      <c r="AK297" s="84"/>
      <c r="AL297" s="84"/>
      <c r="AM297" s="84"/>
      <c r="AN297" s="84"/>
      <c r="AO297" s="84"/>
      <c r="AP297" s="84"/>
      <c r="AQ297" s="84"/>
      <c r="AR297" s="84"/>
    </row>
    <row r="298" spans="2:44" s="146" customFormat="1" x14ac:dyDescent="0.2">
      <c r="B298" s="94"/>
      <c r="C298" s="94"/>
      <c r="D298" s="94"/>
      <c r="E298" s="94"/>
      <c r="F298" s="85"/>
      <c r="G298" s="85"/>
      <c r="H298" s="85"/>
      <c r="I298" s="85"/>
      <c r="J298" s="85"/>
      <c r="K298" s="85"/>
      <c r="L298" s="85"/>
      <c r="M298" s="85"/>
      <c r="N298" s="86"/>
      <c r="O298" s="86"/>
      <c r="P298" s="86"/>
      <c r="Q298" s="86"/>
      <c r="R298" s="87"/>
      <c r="S298" s="98"/>
      <c r="T298" s="141"/>
      <c r="U298" s="120"/>
      <c r="V298" s="135"/>
      <c r="W298" s="85"/>
      <c r="X298" s="118"/>
      <c r="Z298" s="82"/>
      <c r="AA298" s="82"/>
      <c r="AB298" s="145"/>
      <c r="AC298" s="143"/>
      <c r="AD298" s="152"/>
      <c r="AE298" s="152"/>
      <c r="AF298" s="152"/>
      <c r="AH298" s="84"/>
      <c r="AI298" s="84"/>
      <c r="AJ298" s="84"/>
      <c r="AK298" s="84"/>
      <c r="AL298" s="84"/>
      <c r="AM298" s="84"/>
      <c r="AN298" s="84"/>
      <c r="AO298" s="84"/>
      <c r="AP298" s="84"/>
      <c r="AQ298" s="84"/>
      <c r="AR298" s="84"/>
    </row>
    <row r="299" spans="2:44" s="146" customFormat="1" x14ac:dyDescent="0.2">
      <c r="B299" s="94"/>
      <c r="C299" s="94"/>
      <c r="D299" s="94"/>
      <c r="E299" s="94"/>
      <c r="F299" s="85"/>
      <c r="G299" s="85"/>
      <c r="H299" s="85"/>
      <c r="I299" s="85"/>
      <c r="J299" s="85"/>
      <c r="K299" s="85"/>
      <c r="L299" s="85"/>
      <c r="M299" s="85"/>
      <c r="N299" s="86"/>
      <c r="O299" s="86"/>
      <c r="P299" s="86"/>
      <c r="Q299" s="86"/>
      <c r="R299" s="87"/>
      <c r="S299" s="98"/>
      <c r="T299" s="141"/>
      <c r="U299" s="120"/>
      <c r="V299" s="135"/>
      <c r="W299" s="85"/>
      <c r="X299" s="118"/>
      <c r="Z299" s="82"/>
      <c r="AA299" s="82"/>
      <c r="AB299" s="145"/>
      <c r="AC299" s="143"/>
      <c r="AD299" s="152"/>
      <c r="AE299" s="152"/>
      <c r="AF299" s="152"/>
      <c r="AH299" s="84"/>
      <c r="AI299" s="84"/>
      <c r="AJ299" s="84"/>
      <c r="AK299" s="84"/>
      <c r="AL299" s="84"/>
      <c r="AM299" s="84"/>
      <c r="AN299" s="84"/>
      <c r="AO299" s="84"/>
      <c r="AP299" s="84"/>
      <c r="AQ299" s="84"/>
      <c r="AR299" s="84"/>
    </row>
    <row r="300" spans="2:44" s="146" customFormat="1" x14ac:dyDescent="0.2">
      <c r="B300" s="94"/>
      <c r="C300" s="94"/>
      <c r="D300" s="94"/>
      <c r="E300" s="94"/>
      <c r="F300" s="85"/>
      <c r="G300" s="85"/>
      <c r="H300" s="85"/>
      <c r="I300" s="85"/>
      <c r="J300" s="85"/>
      <c r="K300" s="85"/>
      <c r="L300" s="85"/>
      <c r="M300" s="85"/>
      <c r="N300" s="86"/>
      <c r="O300" s="86"/>
      <c r="P300" s="86"/>
      <c r="Q300" s="86"/>
      <c r="R300" s="87"/>
      <c r="S300" s="98"/>
      <c r="T300" s="141"/>
      <c r="U300" s="120"/>
      <c r="V300" s="135"/>
      <c r="W300" s="85"/>
      <c r="X300" s="118"/>
      <c r="Z300" s="82"/>
      <c r="AA300" s="82"/>
      <c r="AB300" s="145"/>
      <c r="AC300" s="143"/>
      <c r="AD300" s="152"/>
      <c r="AE300" s="152"/>
      <c r="AF300" s="152"/>
      <c r="AH300" s="84"/>
      <c r="AI300" s="84"/>
      <c r="AJ300" s="84"/>
      <c r="AK300" s="84"/>
      <c r="AL300" s="84"/>
      <c r="AM300" s="84"/>
      <c r="AN300" s="84"/>
      <c r="AO300" s="84"/>
      <c r="AP300" s="84"/>
      <c r="AQ300" s="84"/>
      <c r="AR300" s="84"/>
    </row>
    <row r="301" spans="2:44" s="146" customFormat="1" x14ac:dyDescent="0.2">
      <c r="B301" s="94"/>
      <c r="C301" s="94"/>
      <c r="D301" s="94"/>
      <c r="E301" s="94"/>
      <c r="F301" s="85"/>
      <c r="G301" s="85"/>
      <c r="H301" s="85"/>
      <c r="I301" s="85"/>
      <c r="J301" s="85"/>
      <c r="K301" s="85"/>
      <c r="L301" s="85"/>
      <c r="M301" s="85"/>
      <c r="N301" s="86"/>
      <c r="O301" s="86"/>
      <c r="P301" s="86"/>
      <c r="Q301" s="86"/>
      <c r="R301" s="87"/>
      <c r="S301" s="98"/>
      <c r="T301" s="141"/>
      <c r="U301" s="120"/>
      <c r="V301" s="135"/>
      <c r="W301" s="85"/>
      <c r="X301" s="118"/>
      <c r="Z301" s="82"/>
      <c r="AA301" s="82"/>
      <c r="AB301" s="145"/>
      <c r="AC301" s="143"/>
      <c r="AD301" s="152"/>
      <c r="AE301" s="152"/>
      <c r="AF301" s="152"/>
      <c r="AH301" s="84"/>
      <c r="AI301" s="84"/>
      <c r="AJ301" s="84"/>
      <c r="AK301" s="84"/>
      <c r="AL301" s="84"/>
      <c r="AM301" s="84"/>
      <c r="AN301" s="84"/>
      <c r="AO301" s="84"/>
      <c r="AP301" s="84"/>
      <c r="AQ301" s="84"/>
      <c r="AR301" s="84"/>
    </row>
    <row r="302" spans="2:44" s="146" customFormat="1" x14ac:dyDescent="0.2">
      <c r="B302" s="94"/>
      <c r="C302" s="94"/>
      <c r="D302" s="94"/>
      <c r="E302" s="94"/>
      <c r="F302" s="85"/>
      <c r="G302" s="85"/>
      <c r="H302" s="85"/>
      <c r="I302" s="85"/>
      <c r="J302" s="85"/>
      <c r="K302" s="85"/>
      <c r="L302" s="85"/>
      <c r="M302" s="85"/>
      <c r="N302" s="86"/>
      <c r="O302" s="86"/>
      <c r="P302" s="86"/>
      <c r="Q302" s="86"/>
      <c r="R302" s="87"/>
      <c r="S302" s="98"/>
      <c r="T302" s="141"/>
      <c r="U302" s="120"/>
      <c r="V302" s="135"/>
      <c r="W302" s="85"/>
      <c r="X302" s="118"/>
      <c r="Z302" s="82"/>
      <c r="AA302" s="82"/>
      <c r="AB302" s="145"/>
      <c r="AC302" s="143"/>
      <c r="AD302" s="152"/>
      <c r="AE302" s="152"/>
      <c r="AF302" s="152"/>
      <c r="AH302" s="84"/>
      <c r="AI302" s="84"/>
      <c r="AJ302" s="84"/>
      <c r="AK302" s="84"/>
      <c r="AL302" s="84"/>
      <c r="AM302" s="84"/>
      <c r="AN302" s="84"/>
      <c r="AO302" s="84"/>
      <c r="AP302" s="84"/>
      <c r="AQ302" s="84"/>
      <c r="AR302" s="84"/>
    </row>
    <row r="303" spans="2:44" s="146" customFormat="1" x14ac:dyDescent="0.2">
      <c r="B303" s="94"/>
      <c r="C303" s="94"/>
      <c r="D303" s="94"/>
      <c r="E303" s="94"/>
      <c r="F303" s="85"/>
      <c r="G303" s="85"/>
      <c r="H303" s="85"/>
      <c r="I303" s="85"/>
      <c r="J303" s="85"/>
      <c r="K303" s="85"/>
      <c r="L303" s="85"/>
      <c r="M303" s="85"/>
      <c r="N303" s="86"/>
      <c r="O303" s="86"/>
      <c r="P303" s="86"/>
      <c r="Q303" s="86"/>
      <c r="R303" s="87"/>
      <c r="S303" s="98"/>
      <c r="T303" s="141"/>
      <c r="U303" s="120"/>
      <c r="V303" s="135"/>
      <c r="W303" s="85"/>
      <c r="X303" s="118"/>
      <c r="Z303" s="82"/>
      <c r="AA303" s="82"/>
      <c r="AB303" s="145"/>
      <c r="AC303" s="143"/>
      <c r="AD303" s="152"/>
      <c r="AE303" s="152"/>
      <c r="AF303" s="152"/>
      <c r="AH303" s="84"/>
      <c r="AI303" s="84"/>
      <c r="AJ303" s="84"/>
      <c r="AK303" s="84"/>
      <c r="AL303" s="84"/>
      <c r="AM303" s="84"/>
      <c r="AN303" s="84"/>
      <c r="AO303" s="84"/>
      <c r="AP303" s="84"/>
      <c r="AQ303" s="84"/>
      <c r="AR303" s="84"/>
    </row>
    <row r="304" spans="2:44" s="146" customFormat="1" x14ac:dyDescent="0.2">
      <c r="B304" s="94"/>
      <c r="C304" s="94"/>
      <c r="D304" s="94"/>
      <c r="E304" s="94"/>
      <c r="F304" s="85"/>
      <c r="G304" s="85"/>
      <c r="H304" s="85"/>
      <c r="I304" s="85"/>
      <c r="J304" s="85"/>
      <c r="K304" s="85"/>
      <c r="L304" s="85"/>
      <c r="M304" s="85"/>
      <c r="N304" s="86"/>
      <c r="O304" s="86"/>
      <c r="P304" s="86"/>
      <c r="Q304" s="86"/>
      <c r="R304" s="87"/>
      <c r="S304" s="98"/>
      <c r="T304" s="141"/>
      <c r="U304" s="120"/>
      <c r="V304" s="135"/>
      <c r="W304" s="85"/>
      <c r="X304" s="118"/>
      <c r="Z304" s="82"/>
      <c r="AA304" s="82"/>
      <c r="AB304" s="145"/>
      <c r="AC304" s="143"/>
      <c r="AD304" s="152"/>
      <c r="AE304" s="152"/>
      <c r="AF304" s="152"/>
      <c r="AH304" s="84"/>
      <c r="AI304" s="84"/>
      <c r="AJ304" s="84"/>
      <c r="AK304" s="84"/>
      <c r="AL304" s="84"/>
      <c r="AM304" s="84"/>
      <c r="AN304" s="84"/>
      <c r="AO304" s="84"/>
      <c r="AP304" s="84"/>
      <c r="AQ304" s="84"/>
      <c r="AR304" s="84"/>
    </row>
    <row r="305" spans="2:44" s="146" customFormat="1" x14ac:dyDescent="0.2">
      <c r="B305" s="94"/>
      <c r="C305" s="94"/>
      <c r="D305" s="94"/>
      <c r="E305" s="94"/>
      <c r="F305" s="85"/>
      <c r="G305" s="85"/>
      <c r="H305" s="85"/>
      <c r="I305" s="85"/>
      <c r="J305" s="85"/>
      <c r="K305" s="85"/>
      <c r="L305" s="85"/>
      <c r="M305" s="85"/>
      <c r="N305" s="86"/>
      <c r="O305" s="86"/>
      <c r="P305" s="86"/>
      <c r="Q305" s="86"/>
      <c r="R305" s="87"/>
      <c r="S305" s="98"/>
      <c r="T305" s="141"/>
      <c r="U305" s="120"/>
      <c r="V305" s="135"/>
      <c r="W305" s="85"/>
      <c r="X305" s="118"/>
      <c r="Z305" s="82"/>
      <c r="AA305" s="82"/>
      <c r="AB305" s="145"/>
      <c r="AC305" s="143"/>
      <c r="AD305" s="152"/>
      <c r="AE305" s="152"/>
      <c r="AF305" s="152"/>
      <c r="AH305" s="84"/>
      <c r="AI305" s="84"/>
      <c r="AJ305" s="84"/>
      <c r="AK305" s="84"/>
      <c r="AL305" s="84"/>
      <c r="AM305" s="84"/>
      <c r="AN305" s="84"/>
      <c r="AO305" s="84"/>
      <c r="AP305" s="84"/>
      <c r="AQ305" s="84"/>
      <c r="AR305" s="84"/>
    </row>
    <row r="306" spans="2:44" s="146" customFormat="1" x14ac:dyDescent="0.2">
      <c r="B306" s="94"/>
      <c r="C306" s="94"/>
      <c r="D306" s="94"/>
      <c r="E306" s="94"/>
      <c r="F306" s="85"/>
      <c r="G306" s="85"/>
      <c r="H306" s="85"/>
      <c r="I306" s="85"/>
      <c r="J306" s="85"/>
      <c r="K306" s="85"/>
      <c r="L306" s="85"/>
      <c r="M306" s="85"/>
      <c r="N306" s="86"/>
      <c r="O306" s="86"/>
      <c r="P306" s="86"/>
      <c r="Q306" s="86"/>
      <c r="R306" s="87"/>
      <c r="S306" s="98"/>
      <c r="T306" s="141"/>
      <c r="U306" s="120"/>
      <c r="V306" s="135"/>
      <c r="W306" s="85"/>
      <c r="X306" s="118"/>
      <c r="Z306" s="82"/>
      <c r="AA306" s="82"/>
      <c r="AB306" s="145"/>
      <c r="AC306" s="143"/>
      <c r="AD306" s="152"/>
      <c r="AE306" s="152"/>
      <c r="AF306" s="152"/>
      <c r="AH306" s="84"/>
      <c r="AI306" s="84"/>
      <c r="AJ306" s="84"/>
      <c r="AK306" s="84"/>
      <c r="AL306" s="84"/>
      <c r="AM306" s="84"/>
      <c r="AN306" s="84"/>
      <c r="AO306" s="84"/>
      <c r="AP306" s="84"/>
      <c r="AQ306" s="84"/>
      <c r="AR306" s="84"/>
    </row>
    <row r="307" spans="2:44" s="146" customFormat="1" x14ac:dyDescent="0.2">
      <c r="B307" s="94"/>
      <c r="C307" s="94"/>
      <c r="D307" s="94"/>
      <c r="E307" s="94"/>
      <c r="F307" s="85"/>
      <c r="G307" s="85"/>
      <c r="H307" s="85"/>
      <c r="I307" s="85"/>
      <c r="J307" s="85"/>
      <c r="K307" s="85"/>
      <c r="L307" s="85"/>
      <c r="M307" s="85"/>
      <c r="N307" s="86"/>
      <c r="O307" s="86"/>
      <c r="P307" s="86"/>
      <c r="Q307" s="86"/>
      <c r="R307" s="87"/>
      <c r="S307" s="98"/>
      <c r="T307" s="141"/>
      <c r="U307" s="120"/>
      <c r="V307" s="135"/>
      <c r="W307" s="85"/>
      <c r="X307" s="118"/>
      <c r="Z307" s="82"/>
      <c r="AA307" s="82"/>
      <c r="AB307" s="145"/>
      <c r="AC307" s="143"/>
      <c r="AD307" s="152"/>
      <c r="AE307" s="152"/>
      <c r="AF307" s="152"/>
      <c r="AH307" s="84"/>
      <c r="AI307" s="84"/>
      <c r="AJ307" s="84"/>
      <c r="AK307" s="84"/>
      <c r="AL307" s="84"/>
      <c r="AM307" s="84"/>
      <c r="AN307" s="84"/>
      <c r="AO307" s="84"/>
      <c r="AP307" s="84"/>
      <c r="AQ307" s="84"/>
      <c r="AR307" s="84"/>
    </row>
    <row r="308" spans="2:44" s="146" customFormat="1" x14ac:dyDescent="0.2">
      <c r="B308" s="94"/>
      <c r="C308" s="94"/>
      <c r="D308" s="94"/>
      <c r="E308" s="94"/>
      <c r="F308" s="85"/>
      <c r="G308" s="85"/>
      <c r="H308" s="85"/>
      <c r="I308" s="85"/>
      <c r="J308" s="85"/>
      <c r="K308" s="85"/>
      <c r="L308" s="85"/>
      <c r="M308" s="85"/>
      <c r="N308" s="86"/>
      <c r="O308" s="86"/>
      <c r="P308" s="86"/>
      <c r="Q308" s="86"/>
      <c r="R308" s="87"/>
      <c r="S308" s="98"/>
      <c r="T308" s="141"/>
      <c r="U308" s="120"/>
      <c r="V308" s="135"/>
      <c r="W308" s="85"/>
      <c r="X308" s="118"/>
      <c r="Z308" s="82"/>
      <c r="AA308" s="82"/>
      <c r="AB308" s="145"/>
      <c r="AC308" s="143"/>
      <c r="AD308" s="152"/>
      <c r="AE308" s="152"/>
      <c r="AF308" s="152"/>
      <c r="AH308" s="84"/>
      <c r="AI308" s="84"/>
      <c r="AJ308" s="84"/>
      <c r="AK308" s="84"/>
      <c r="AL308" s="84"/>
      <c r="AM308" s="84"/>
      <c r="AN308" s="84"/>
      <c r="AO308" s="84"/>
      <c r="AP308" s="84"/>
      <c r="AQ308" s="84"/>
      <c r="AR308" s="84"/>
    </row>
    <row r="309" spans="2:44" s="146" customFormat="1" x14ac:dyDescent="0.2">
      <c r="B309" s="94"/>
      <c r="C309" s="94"/>
      <c r="D309" s="94"/>
      <c r="E309" s="94"/>
      <c r="F309" s="85"/>
      <c r="G309" s="85"/>
      <c r="H309" s="85"/>
      <c r="I309" s="85"/>
      <c r="J309" s="85"/>
      <c r="K309" s="85"/>
      <c r="L309" s="85"/>
      <c r="M309" s="85"/>
      <c r="N309" s="86"/>
      <c r="O309" s="86"/>
      <c r="P309" s="86"/>
      <c r="Q309" s="86"/>
      <c r="R309" s="87"/>
      <c r="S309" s="98"/>
      <c r="T309" s="141"/>
      <c r="U309" s="120"/>
      <c r="V309" s="135"/>
      <c r="W309" s="85"/>
      <c r="X309" s="118"/>
      <c r="Z309" s="82"/>
      <c r="AA309" s="82"/>
      <c r="AB309" s="145"/>
      <c r="AC309" s="143"/>
      <c r="AD309" s="152"/>
      <c r="AE309" s="152"/>
      <c r="AF309" s="152"/>
      <c r="AH309" s="84"/>
      <c r="AI309" s="84"/>
      <c r="AJ309" s="84"/>
      <c r="AK309" s="84"/>
      <c r="AL309" s="84"/>
      <c r="AM309" s="84"/>
      <c r="AN309" s="84"/>
      <c r="AO309" s="84"/>
      <c r="AP309" s="84"/>
      <c r="AQ309" s="84"/>
      <c r="AR309" s="84"/>
    </row>
    <row r="310" spans="2:44" s="146" customFormat="1" x14ac:dyDescent="0.2">
      <c r="B310" s="94"/>
      <c r="C310" s="94"/>
      <c r="D310" s="94"/>
      <c r="E310" s="94"/>
      <c r="F310" s="85"/>
      <c r="G310" s="85"/>
      <c r="H310" s="85"/>
      <c r="I310" s="85"/>
      <c r="J310" s="85"/>
      <c r="K310" s="85"/>
      <c r="L310" s="85"/>
      <c r="M310" s="85"/>
      <c r="N310" s="86"/>
      <c r="O310" s="86"/>
      <c r="P310" s="86"/>
      <c r="Q310" s="86"/>
      <c r="R310" s="87"/>
      <c r="S310" s="98"/>
      <c r="T310" s="141"/>
      <c r="U310" s="120"/>
      <c r="V310" s="135"/>
      <c r="W310" s="85"/>
      <c r="X310" s="118"/>
      <c r="Z310" s="82"/>
      <c r="AA310" s="82"/>
      <c r="AB310" s="145"/>
      <c r="AC310" s="143"/>
      <c r="AD310" s="152"/>
      <c r="AE310" s="152"/>
      <c r="AF310" s="152"/>
      <c r="AH310" s="84"/>
      <c r="AI310" s="84"/>
      <c r="AJ310" s="84"/>
      <c r="AK310" s="84"/>
      <c r="AL310" s="84"/>
      <c r="AM310" s="84"/>
      <c r="AN310" s="84"/>
      <c r="AO310" s="84"/>
      <c r="AP310" s="84"/>
      <c r="AQ310" s="84"/>
      <c r="AR310" s="84"/>
    </row>
    <row r="311" spans="2:44" s="146" customFormat="1" x14ac:dyDescent="0.2">
      <c r="B311" s="94"/>
      <c r="C311" s="94"/>
      <c r="D311" s="94"/>
      <c r="E311" s="94"/>
      <c r="F311" s="85"/>
      <c r="G311" s="85"/>
      <c r="H311" s="85"/>
      <c r="I311" s="85"/>
      <c r="J311" s="85"/>
      <c r="K311" s="85"/>
      <c r="L311" s="85"/>
      <c r="M311" s="85"/>
      <c r="N311" s="86"/>
      <c r="O311" s="86"/>
      <c r="P311" s="86"/>
      <c r="Q311" s="86"/>
      <c r="R311" s="87"/>
      <c r="S311" s="98"/>
      <c r="T311" s="141"/>
      <c r="U311" s="120"/>
      <c r="V311" s="135"/>
      <c r="W311" s="85"/>
      <c r="X311" s="118"/>
      <c r="Z311" s="82"/>
      <c r="AA311" s="82"/>
      <c r="AB311" s="145"/>
      <c r="AC311" s="143"/>
      <c r="AD311" s="152"/>
      <c r="AE311" s="152"/>
      <c r="AF311" s="152"/>
      <c r="AH311" s="84"/>
      <c r="AI311" s="84"/>
      <c r="AJ311" s="84"/>
      <c r="AK311" s="84"/>
      <c r="AL311" s="84"/>
      <c r="AM311" s="84"/>
      <c r="AN311" s="84"/>
      <c r="AO311" s="84"/>
      <c r="AP311" s="84"/>
      <c r="AQ311" s="84"/>
      <c r="AR311" s="84"/>
    </row>
    <row r="312" spans="2:44" s="146" customFormat="1" x14ac:dyDescent="0.2">
      <c r="B312" s="94"/>
      <c r="C312" s="94"/>
      <c r="D312" s="94"/>
      <c r="E312" s="94"/>
      <c r="F312" s="85"/>
      <c r="G312" s="85"/>
      <c r="H312" s="85"/>
      <c r="I312" s="85"/>
      <c r="J312" s="85"/>
      <c r="K312" s="85"/>
      <c r="L312" s="85"/>
      <c r="M312" s="85"/>
      <c r="N312" s="86"/>
      <c r="O312" s="86"/>
      <c r="P312" s="86"/>
      <c r="Q312" s="86"/>
      <c r="R312" s="87"/>
      <c r="S312" s="98"/>
      <c r="T312" s="141"/>
      <c r="U312" s="120"/>
      <c r="V312" s="135"/>
      <c r="W312" s="85"/>
      <c r="X312" s="118"/>
      <c r="Z312" s="82"/>
      <c r="AA312" s="82"/>
      <c r="AB312" s="145"/>
      <c r="AC312" s="143"/>
      <c r="AD312" s="152"/>
      <c r="AE312" s="152"/>
      <c r="AF312" s="152"/>
      <c r="AH312" s="84"/>
      <c r="AI312" s="84"/>
      <c r="AJ312" s="84"/>
      <c r="AK312" s="84"/>
      <c r="AL312" s="84"/>
      <c r="AM312" s="84"/>
      <c r="AN312" s="84"/>
      <c r="AO312" s="84"/>
      <c r="AP312" s="84"/>
      <c r="AQ312" s="84"/>
      <c r="AR312" s="84"/>
    </row>
    <row r="313" spans="2:44" s="146" customFormat="1" x14ac:dyDescent="0.2">
      <c r="B313" s="94"/>
      <c r="C313" s="94"/>
      <c r="D313" s="94"/>
      <c r="E313" s="94"/>
      <c r="F313" s="85"/>
      <c r="G313" s="85"/>
      <c r="H313" s="85"/>
      <c r="I313" s="85"/>
      <c r="J313" s="85"/>
      <c r="K313" s="85"/>
      <c r="L313" s="85"/>
      <c r="M313" s="85"/>
      <c r="N313" s="86"/>
      <c r="O313" s="86"/>
      <c r="P313" s="86"/>
      <c r="Q313" s="86"/>
      <c r="R313" s="87"/>
      <c r="S313" s="98"/>
      <c r="T313" s="141"/>
      <c r="U313" s="120"/>
      <c r="V313" s="135"/>
      <c r="W313" s="85"/>
      <c r="X313" s="118"/>
      <c r="Z313" s="82"/>
      <c r="AA313" s="82"/>
      <c r="AB313" s="145"/>
      <c r="AC313" s="143"/>
      <c r="AD313" s="152"/>
      <c r="AE313" s="152"/>
      <c r="AF313" s="152"/>
      <c r="AH313" s="84"/>
      <c r="AI313" s="84"/>
      <c r="AJ313" s="84"/>
      <c r="AK313" s="84"/>
      <c r="AL313" s="84"/>
      <c r="AM313" s="84"/>
      <c r="AN313" s="84"/>
      <c r="AO313" s="84"/>
      <c r="AP313" s="84"/>
      <c r="AQ313" s="84"/>
      <c r="AR313" s="84"/>
    </row>
    <row r="314" spans="2:44" s="146" customFormat="1" x14ac:dyDescent="0.2">
      <c r="B314" s="94"/>
      <c r="C314" s="94"/>
      <c r="D314" s="94"/>
      <c r="E314" s="94"/>
      <c r="F314" s="85"/>
      <c r="G314" s="85"/>
      <c r="H314" s="85"/>
      <c r="I314" s="85"/>
      <c r="J314" s="85"/>
      <c r="K314" s="85"/>
      <c r="L314" s="85"/>
      <c r="M314" s="85"/>
      <c r="N314" s="86"/>
      <c r="O314" s="86"/>
      <c r="P314" s="86"/>
      <c r="Q314" s="86"/>
      <c r="R314" s="87"/>
      <c r="S314" s="98"/>
      <c r="T314" s="141"/>
      <c r="U314" s="120"/>
      <c r="V314" s="135"/>
      <c r="W314" s="85"/>
      <c r="X314" s="118"/>
      <c r="Z314" s="82"/>
      <c r="AA314" s="82"/>
      <c r="AB314" s="145"/>
      <c r="AC314" s="143"/>
      <c r="AD314" s="152"/>
      <c r="AE314" s="152"/>
      <c r="AF314" s="152"/>
      <c r="AH314" s="84"/>
      <c r="AI314" s="84"/>
      <c r="AJ314" s="84"/>
      <c r="AK314" s="84"/>
      <c r="AL314" s="84"/>
      <c r="AM314" s="84"/>
      <c r="AN314" s="84"/>
      <c r="AO314" s="84"/>
      <c r="AP314" s="84"/>
      <c r="AQ314" s="84"/>
      <c r="AR314" s="84"/>
    </row>
    <row r="315" spans="2:44" s="146" customFormat="1" x14ac:dyDescent="0.2">
      <c r="B315" s="94"/>
      <c r="C315" s="94"/>
      <c r="D315" s="94"/>
      <c r="E315" s="94"/>
      <c r="F315" s="85"/>
      <c r="G315" s="85"/>
      <c r="H315" s="85"/>
      <c r="I315" s="85"/>
      <c r="J315" s="85"/>
      <c r="K315" s="85"/>
      <c r="L315" s="85"/>
      <c r="M315" s="85"/>
      <c r="N315" s="86"/>
      <c r="O315" s="86"/>
      <c r="P315" s="86"/>
      <c r="Q315" s="86"/>
      <c r="R315" s="87"/>
      <c r="S315" s="98"/>
      <c r="T315" s="141"/>
      <c r="U315" s="120"/>
      <c r="V315" s="135"/>
      <c r="W315" s="85"/>
      <c r="X315" s="118"/>
      <c r="Z315" s="82"/>
      <c r="AA315" s="82"/>
      <c r="AB315" s="145"/>
      <c r="AC315" s="143"/>
      <c r="AD315" s="152"/>
      <c r="AE315" s="152"/>
      <c r="AF315" s="152"/>
      <c r="AH315" s="84"/>
      <c r="AI315" s="84"/>
      <c r="AJ315" s="84"/>
      <c r="AK315" s="84"/>
      <c r="AL315" s="84"/>
      <c r="AM315" s="84"/>
      <c r="AN315" s="84"/>
      <c r="AO315" s="84"/>
      <c r="AP315" s="84"/>
      <c r="AQ315" s="84"/>
      <c r="AR315" s="84"/>
    </row>
    <row r="316" spans="2:44" s="146" customFormat="1" x14ac:dyDescent="0.2">
      <c r="B316" s="94"/>
      <c r="C316" s="94"/>
      <c r="D316" s="94"/>
      <c r="E316" s="94"/>
      <c r="F316" s="85"/>
      <c r="G316" s="85"/>
      <c r="H316" s="85"/>
      <c r="I316" s="85"/>
      <c r="J316" s="85"/>
      <c r="K316" s="85"/>
      <c r="L316" s="85"/>
      <c r="M316" s="85"/>
      <c r="N316" s="86"/>
      <c r="O316" s="86"/>
      <c r="P316" s="86"/>
      <c r="Q316" s="86"/>
      <c r="R316" s="87"/>
      <c r="S316" s="98"/>
      <c r="T316" s="141"/>
      <c r="U316" s="120"/>
      <c r="V316" s="135"/>
      <c r="W316" s="85"/>
      <c r="X316" s="118"/>
      <c r="Z316" s="82"/>
      <c r="AA316" s="82"/>
      <c r="AB316" s="145"/>
      <c r="AC316" s="143"/>
      <c r="AD316" s="152"/>
      <c r="AE316" s="152"/>
      <c r="AF316" s="152"/>
      <c r="AH316" s="84"/>
      <c r="AI316" s="84"/>
      <c r="AJ316" s="84"/>
      <c r="AK316" s="84"/>
      <c r="AL316" s="84"/>
      <c r="AM316" s="84"/>
      <c r="AN316" s="84"/>
      <c r="AO316" s="84"/>
      <c r="AP316" s="84"/>
      <c r="AQ316" s="84"/>
      <c r="AR316" s="84"/>
    </row>
    <row r="317" spans="2:44" s="146" customFormat="1" x14ac:dyDescent="0.2">
      <c r="B317" s="94"/>
      <c r="C317" s="94"/>
      <c r="D317" s="94"/>
      <c r="E317" s="94"/>
      <c r="F317" s="85"/>
      <c r="G317" s="85"/>
      <c r="H317" s="85"/>
      <c r="I317" s="85"/>
      <c r="J317" s="85"/>
      <c r="K317" s="85"/>
      <c r="L317" s="85"/>
      <c r="M317" s="85"/>
      <c r="N317" s="86"/>
      <c r="O317" s="86"/>
      <c r="P317" s="86"/>
      <c r="Q317" s="86"/>
      <c r="R317" s="87"/>
      <c r="S317" s="98"/>
      <c r="T317" s="141"/>
      <c r="U317" s="120"/>
      <c r="V317" s="135"/>
      <c r="W317" s="85"/>
      <c r="X317" s="118"/>
      <c r="Z317" s="82"/>
      <c r="AA317" s="82"/>
      <c r="AB317" s="145"/>
      <c r="AC317" s="143"/>
      <c r="AD317" s="152"/>
      <c r="AE317" s="152"/>
      <c r="AF317" s="152"/>
      <c r="AH317" s="84"/>
      <c r="AI317" s="84"/>
      <c r="AJ317" s="84"/>
      <c r="AK317" s="84"/>
      <c r="AL317" s="84"/>
      <c r="AM317" s="84"/>
      <c r="AN317" s="84"/>
      <c r="AO317" s="84"/>
      <c r="AP317" s="84"/>
      <c r="AQ317" s="84"/>
      <c r="AR317" s="84"/>
    </row>
    <row r="318" spans="2:44" s="146" customFormat="1" x14ac:dyDescent="0.2">
      <c r="B318" s="94"/>
      <c r="C318" s="94"/>
      <c r="D318" s="94"/>
      <c r="E318" s="94"/>
      <c r="F318" s="85"/>
      <c r="G318" s="85"/>
      <c r="H318" s="85"/>
      <c r="I318" s="85"/>
      <c r="J318" s="85"/>
      <c r="K318" s="85"/>
      <c r="L318" s="85"/>
      <c r="M318" s="85"/>
      <c r="N318" s="86"/>
      <c r="O318" s="86"/>
      <c r="P318" s="86"/>
      <c r="Q318" s="86"/>
      <c r="R318" s="87"/>
      <c r="S318" s="98"/>
      <c r="T318" s="141"/>
      <c r="U318" s="120"/>
      <c r="V318" s="135"/>
      <c r="W318" s="85"/>
      <c r="X318" s="118"/>
      <c r="Z318" s="82"/>
      <c r="AA318" s="82"/>
      <c r="AB318" s="145"/>
      <c r="AC318" s="143"/>
      <c r="AD318" s="152"/>
      <c r="AE318" s="152"/>
      <c r="AF318" s="152"/>
      <c r="AH318" s="84"/>
      <c r="AI318" s="84"/>
      <c r="AJ318" s="84"/>
      <c r="AK318" s="84"/>
      <c r="AL318" s="84"/>
      <c r="AM318" s="84"/>
      <c r="AN318" s="84"/>
      <c r="AO318" s="84"/>
      <c r="AP318" s="84"/>
      <c r="AQ318" s="84"/>
      <c r="AR318" s="84"/>
    </row>
    <row r="319" spans="2:44" s="146" customFormat="1" x14ac:dyDescent="0.2">
      <c r="B319" s="94"/>
      <c r="C319" s="94"/>
      <c r="D319" s="94"/>
      <c r="E319" s="94"/>
      <c r="F319" s="85"/>
      <c r="G319" s="85"/>
      <c r="H319" s="85"/>
      <c r="I319" s="85"/>
      <c r="J319" s="85"/>
      <c r="K319" s="85"/>
      <c r="L319" s="85"/>
      <c r="M319" s="85"/>
      <c r="N319" s="86"/>
      <c r="O319" s="86"/>
      <c r="P319" s="86"/>
      <c r="Q319" s="86"/>
      <c r="R319" s="87"/>
      <c r="S319" s="98"/>
      <c r="T319" s="141"/>
      <c r="U319" s="120"/>
      <c r="V319" s="135"/>
      <c r="W319" s="85"/>
      <c r="X319" s="118"/>
      <c r="Z319" s="82"/>
      <c r="AA319" s="82"/>
      <c r="AB319" s="145"/>
      <c r="AC319" s="143"/>
      <c r="AD319" s="152"/>
      <c r="AE319" s="152"/>
      <c r="AF319" s="152"/>
      <c r="AH319" s="84"/>
      <c r="AI319" s="84"/>
      <c r="AJ319" s="84"/>
      <c r="AK319" s="84"/>
      <c r="AL319" s="84"/>
      <c r="AM319" s="84"/>
      <c r="AN319" s="84"/>
      <c r="AO319" s="84"/>
      <c r="AP319" s="84"/>
      <c r="AQ319" s="84"/>
      <c r="AR319" s="84"/>
    </row>
    <row r="320" spans="2:44" s="146" customFormat="1" x14ac:dyDescent="0.2">
      <c r="B320" s="94"/>
      <c r="C320" s="94"/>
      <c r="D320" s="94"/>
      <c r="E320" s="94"/>
      <c r="F320" s="85"/>
      <c r="G320" s="85"/>
      <c r="H320" s="85"/>
      <c r="I320" s="85"/>
      <c r="J320" s="85"/>
      <c r="K320" s="85"/>
      <c r="L320" s="85"/>
      <c r="M320" s="85"/>
      <c r="N320" s="86"/>
      <c r="O320" s="86"/>
      <c r="P320" s="86"/>
      <c r="Q320" s="86"/>
      <c r="R320" s="87"/>
      <c r="S320" s="98"/>
      <c r="T320" s="141"/>
      <c r="U320" s="120"/>
      <c r="V320" s="135"/>
      <c r="W320" s="85"/>
      <c r="X320" s="118"/>
      <c r="Z320" s="82"/>
      <c r="AA320" s="82"/>
      <c r="AB320" s="145"/>
      <c r="AC320" s="143"/>
      <c r="AD320" s="152"/>
      <c r="AE320" s="152"/>
      <c r="AF320" s="152"/>
      <c r="AH320" s="84"/>
      <c r="AI320" s="84"/>
      <c r="AJ320" s="84"/>
      <c r="AK320" s="84"/>
      <c r="AL320" s="84"/>
      <c r="AM320" s="84"/>
      <c r="AN320" s="84"/>
      <c r="AO320" s="84"/>
      <c r="AP320" s="84"/>
      <c r="AQ320" s="84"/>
      <c r="AR320" s="84"/>
    </row>
    <row r="321" spans="2:44" s="146" customFormat="1" x14ac:dyDescent="0.2">
      <c r="B321" s="94"/>
      <c r="C321" s="94"/>
      <c r="D321" s="94"/>
      <c r="E321" s="94"/>
      <c r="F321" s="85"/>
      <c r="G321" s="85"/>
      <c r="H321" s="85"/>
      <c r="I321" s="85"/>
      <c r="J321" s="85"/>
      <c r="K321" s="85"/>
      <c r="L321" s="85"/>
      <c r="M321" s="85"/>
      <c r="N321" s="86"/>
      <c r="O321" s="86"/>
      <c r="P321" s="86"/>
      <c r="Q321" s="86"/>
      <c r="R321" s="87"/>
      <c r="S321" s="98"/>
      <c r="T321" s="141"/>
      <c r="U321" s="120"/>
      <c r="V321" s="135"/>
      <c r="W321" s="85"/>
      <c r="X321" s="118"/>
      <c r="Z321" s="82"/>
      <c r="AA321" s="82"/>
      <c r="AB321" s="145"/>
      <c r="AC321" s="143"/>
      <c r="AD321" s="152"/>
      <c r="AE321" s="152"/>
      <c r="AF321" s="152"/>
      <c r="AH321" s="84"/>
      <c r="AI321" s="84"/>
      <c r="AJ321" s="84"/>
      <c r="AK321" s="84"/>
      <c r="AL321" s="84"/>
      <c r="AM321" s="84"/>
      <c r="AN321" s="84"/>
      <c r="AO321" s="84"/>
      <c r="AP321" s="84"/>
      <c r="AQ321" s="84"/>
      <c r="AR321" s="84"/>
    </row>
    <row r="322" spans="2:44" s="146" customFormat="1" x14ac:dyDescent="0.2">
      <c r="B322" s="94"/>
      <c r="C322" s="94"/>
      <c r="D322" s="94"/>
      <c r="E322" s="94"/>
      <c r="F322" s="85"/>
      <c r="G322" s="85"/>
      <c r="H322" s="85"/>
      <c r="I322" s="85"/>
      <c r="J322" s="85"/>
      <c r="K322" s="85"/>
      <c r="L322" s="85"/>
      <c r="M322" s="85"/>
      <c r="N322" s="86"/>
      <c r="O322" s="86"/>
      <c r="P322" s="86"/>
      <c r="Q322" s="86"/>
      <c r="R322" s="87"/>
      <c r="S322" s="98"/>
      <c r="T322" s="141"/>
      <c r="U322" s="120"/>
      <c r="V322" s="135"/>
      <c r="W322" s="85"/>
      <c r="X322" s="118"/>
      <c r="Z322" s="82"/>
      <c r="AA322" s="82"/>
      <c r="AB322" s="145"/>
      <c r="AC322" s="143"/>
      <c r="AD322" s="152"/>
      <c r="AE322" s="152"/>
      <c r="AF322" s="152"/>
      <c r="AH322" s="84"/>
      <c r="AI322" s="84"/>
      <c r="AJ322" s="84"/>
      <c r="AK322" s="84"/>
      <c r="AL322" s="84"/>
      <c r="AM322" s="84"/>
      <c r="AN322" s="84"/>
      <c r="AO322" s="84"/>
      <c r="AP322" s="84"/>
      <c r="AQ322" s="84"/>
      <c r="AR322" s="84"/>
    </row>
    <row r="323" spans="2:44" s="146" customFormat="1" x14ac:dyDescent="0.2">
      <c r="B323" s="94"/>
      <c r="C323" s="94"/>
      <c r="D323" s="94"/>
      <c r="E323" s="94"/>
      <c r="F323" s="85"/>
      <c r="G323" s="85"/>
      <c r="H323" s="85"/>
      <c r="I323" s="85"/>
      <c r="J323" s="85"/>
      <c r="K323" s="85"/>
      <c r="L323" s="85"/>
      <c r="M323" s="85"/>
      <c r="N323" s="86"/>
      <c r="O323" s="86"/>
      <c r="P323" s="86"/>
      <c r="Q323" s="86"/>
      <c r="R323" s="87"/>
      <c r="S323" s="98"/>
      <c r="T323" s="141"/>
      <c r="U323" s="120"/>
      <c r="V323" s="135"/>
      <c r="W323" s="85"/>
      <c r="X323" s="118"/>
      <c r="Z323" s="82"/>
      <c r="AA323" s="82"/>
      <c r="AB323" s="145"/>
      <c r="AC323" s="143"/>
      <c r="AD323" s="152"/>
      <c r="AE323" s="152"/>
      <c r="AF323" s="152"/>
      <c r="AH323" s="84"/>
      <c r="AI323" s="84"/>
      <c r="AJ323" s="84"/>
      <c r="AK323" s="84"/>
      <c r="AL323" s="84"/>
      <c r="AM323" s="84"/>
      <c r="AN323" s="84"/>
      <c r="AO323" s="84"/>
      <c r="AP323" s="84"/>
      <c r="AQ323" s="84"/>
      <c r="AR323" s="84"/>
    </row>
    <row r="324" spans="2:44" s="146" customFormat="1" x14ac:dyDescent="0.2">
      <c r="B324" s="94"/>
      <c r="C324" s="94"/>
      <c r="D324" s="94"/>
      <c r="E324" s="94"/>
      <c r="F324" s="85"/>
      <c r="G324" s="85"/>
      <c r="H324" s="85"/>
      <c r="I324" s="85"/>
      <c r="J324" s="85"/>
      <c r="K324" s="85"/>
      <c r="L324" s="85"/>
      <c r="M324" s="85"/>
      <c r="N324" s="86"/>
      <c r="O324" s="86"/>
      <c r="P324" s="86"/>
      <c r="Q324" s="86"/>
      <c r="R324" s="87"/>
      <c r="S324" s="98"/>
      <c r="T324" s="141"/>
      <c r="U324" s="120"/>
      <c r="V324" s="135"/>
      <c r="W324" s="85"/>
      <c r="X324" s="118"/>
      <c r="Z324" s="82"/>
      <c r="AA324" s="82"/>
      <c r="AB324" s="145"/>
      <c r="AC324" s="143"/>
      <c r="AD324" s="152"/>
      <c r="AE324" s="152"/>
      <c r="AF324" s="152"/>
      <c r="AH324" s="84"/>
      <c r="AI324" s="84"/>
      <c r="AJ324" s="84"/>
      <c r="AK324" s="84"/>
      <c r="AL324" s="84"/>
      <c r="AM324" s="84"/>
      <c r="AN324" s="84"/>
      <c r="AO324" s="84"/>
      <c r="AP324" s="84"/>
      <c r="AQ324" s="84"/>
      <c r="AR324" s="84"/>
    </row>
    <row r="325" spans="2:44" s="146" customFormat="1" x14ac:dyDescent="0.2">
      <c r="B325" s="94"/>
      <c r="C325" s="94"/>
      <c r="D325" s="94"/>
      <c r="E325" s="94"/>
      <c r="F325" s="85"/>
      <c r="G325" s="85"/>
      <c r="H325" s="85"/>
      <c r="I325" s="85"/>
      <c r="J325" s="85"/>
      <c r="K325" s="85"/>
      <c r="L325" s="85"/>
      <c r="M325" s="85"/>
      <c r="N325" s="86"/>
      <c r="O325" s="86"/>
      <c r="P325" s="86"/>
      <c r="Q325" s="86"/>
      <c r="R325" s="87"/>
      <c r="S325" s="98"/>
      <c r="T325" s="141"/>
      <c r="U325" s="120"/>
      <c r="V325" s="135"/>
      <c r="W325" s="85"/>
      <c r="X325" s="118"/>
      <c r="Z325" s="82"/>
      <c r="AA325" s="82"/>
      <c r="AB325" s="145"/>
      <c r="AC325" s="143"/>
      <c r="AD325" s="152"/>
      <c r="AE325" s="152"/>
      <c r="AF325" s="152"/>
      <c r="AH325" s="84"/>
      <c r="AI325" s="84"/>
      <c r="AJ325" s="84"/>
      <c r="AK325" s="84"/>
      <c r="AL325" s="84"/>
      <c r="AM325" s="84"/>
      <c r="AN325" s="84"/>
      <c r="AO325" s="84"/>
      <c r="AP325" s="84"/>
      <c r="AQ325" s="84"/>
      <c r="AR325" s="84"/>
    </row>
    <row r="326" spans="2:44" s="146" customFormat="1" x14ac:dyDescent="0.2">
      <c r="B326" s="94"/>
      <c r="C326" s="94"/>
      <c r="D326" s="94"/>
      <c r="E326" s="94"/>
      <c r="F326" s="85"/>
      <c r="G326" s="85"/>
      <c r="H326" s="85"/>
      <c r="I326" s="85"/>
      <c r="J326" s="85"/>
      <c r="K326" s="85"/>
      <c r="L326" s="85"/>
      <c r="M326" s="85"/>
      <c r="N326" s="86"/>
      <c r="O326" s="86"/>
      <c r="P326" s="86"/>
      <c r="Q326" s="86"/>
      <c r="R326" s="87"/>
      <c r="S326" s="98"/>
      <c r="T326" s="141"/>
      <c r="U326" s="120"/>
      <c r="V326" s="135"/>
      <c r="W326" s="85"/>
      <c r="X326" s="118"/>
      <c r="Z326" s="82"/>
      <c r="AA326" s="82"/>
      <c r="AB326" s="145"/>
      <c r="AC326" s="143"/>
      <c r="AD326" s="152"/>
      <c r="AE326" s="152"/>
      <c r="AF326" s="152"/>
      <c r="AH326" s="84"/>
      <c r="AI326" s="84"/>
      <c r="AJ326" s="84"/>
      <c r="AK326" s="84"/>
      <c r="AL326" s="84"/>
      <c r="AM326" s="84"/>
      <c r="AN326" s="84"/>
      <c r="AO326" s="84"/>
      <c r="AP326" s="84"/>
      <c r="AQ326" s="84"/>
      <c r="AR326" s="84"/>
    </row>
    <row r="327" spans="2:44" s="146" customFormat="1" x14ac:dyDescent="0.2">
      <c r="B327" s="94"/>
      <c r="C327" s="94"/>
      <c r="D327" s="94"/>
      <c r="E327" s="94"/>
      <c r="F327" s="85"/>
      <c r="G327" s="85"/>
      <c r="H327" s="85"/>
      <c r="I327" s="85"/>
      <c r="J327" s="85"/>
      <c r="K327" s="85"/>
      <c r="L327" s="85"/>
      <c r="M327" s="85"/>
      <c r="N327" s="86"/>
      <c r="O327" s="86"/>
      <c r="P327" s="86"/>
      <c r="Q327" s="86"/>
      <c r="R327" s="87"/>
      <c r="S327" s="98"/>
      <c r="T327" s="141"/>
      <c r="U327" s="120"/>
      <c r="V327" s="135"/>
      <c r="W327" s="85"/>
      <c r="X327" s="118"/>
      <c r="Z327" s="82"/>
      <c r="AA327" s="82"/>
      <c r="AB327" s="145"/>
      <c r="AC327" s="143"/>
      <c r="AD327" s="152"/>
      <c r="AE327" s="152"/>
      <c r="AF327" s="152"/>
      <c r="AH327" s="84"/>
      <c r="AI327" s="84"/>
      <c r="AJ327" s="84"/>
      <c r="AK327" s="84"/>
      <c r="AL327" s="84"/>
      <c r="AM327" s="84"/>
      <c r="AN327" s="84"/>
      <c r="AO327" s="84"/>
      <c r="AP327" s="84"/>
      <c r="AQ327" s="84"/>
      <c r="AR327" s="84"/>
    </row>
    <row r="328" spans="2:44" s="146" customFormat="1" x14ac:dyDescent="0.2">
      <c r="B328" s="94"/>
      <c r="C328" s="94"/>
      <c r="D328" s="94"/>
      <c r="E328" s="94"/>
      <c r="F328" s="85"/>
      <c r="G328" s="85"/>
      <c r="H328" s="85"/>
      <c r="I328" s="85"/>
      <c r="J328" s="85"/>
      <c r="K328" s="85"/>
      <c r="L328" s="85"/>
      <c r="M328" s="85"/>
      <c r="N328" s="86"/>
      <c r="O328" s="86"/>
      <c r="P328" s="86"/>
      <c r="Q328" s="86"/>
      <c r="R328" s="87"/>
      <c r="S328" s="98"/>
      <c r="T328" s="141"/>
      <c r="U328" s="120"/>
      <c r="V328" s="135"/>
      <c r="W328" s="85"/>
      <c r="X328" s="118"/>
      <c r="Z328" s="82"/>
      <c r="AA328" s="82"/>
      <c r="AB328" s="145"/>
      <c r="AC328" s="143"/>
      <c r="AD328" s="152"/>
      <c r="AE328" s="152"/>
      <c r="AF328" s="152"/>
      <c r="AH328" s="84"/>
      <c r="AI328" s="84"/>
      <c r="AJ328" s="84"/>
      <c r="AK328" s="84"/>
      <c r="AL328" s="84"/>
      <c r="AM328" s="84"/>
      <c r="AN328" s="84"/>
      <c r="AO328" s="84"/>
      <c r="AP328" s="84"/>
      <c r="AQ328" s="84"/>
      <c r="AR328" s="84"/>
    </row>
    <row r="329" spans="2:44" s="146" customFormat="1" x14ac:dyDescent="0.2">
      <c r="B329" s="94"/>
      <c r="C329" s="94"/>
      <c r="D329" s="94"/>
      <c r="E329" s="94"/>
      <c r="F329" s="85"/>
      <c r="G329" s="85"/>
      <c r="H329" s="85"/>
      <c r="I329" s="85"/>
      <c r="J329" s="85"/>
      <c r="K329" s="85"/>
      <c r="L329" s="85"/>
      <c r="M329" s="85"/>
      <c r="N329" s="86"/>
      <c r="O329" s="86"/>
      <c r="P329" s="86"/>
      <c r="Q329" s="86"/>
      <c r="R329" s="87"/>
      <c r="S329" s="98"/>
      <c r="T329" s="141"/>
      <c r="U329" s="120"/>
      <c r="V329" s="135"/>
      <c r="W329" s="85"/>
      <c r="X329" s="118"/>
      <c r="Z329" s="82"/>
      <c r="AA329" s="82"/>
      <c r="AB329" s="145"/>
      <c r="AC329" s="143"/>
      <c r="AD329" s="152"/>
      <c r="AE329" s="152"/>
      <c r="AF329" s="152"/>
      <c r="AH329" s="84"/>
      <c r="AI329" s="84"/>
      <c r="AJ329" s="84"/>
      <c r="AK329" s="84"/>
      <c r="AL329" s="84"/>
      <c r="AM329" s="84"/>
      <c r="AN329" s="84"/>
      <c r="AO329" s="84"/>
      <c r="AP329" s="84"/>
      <c r="AQ329" s="84"/>
      <c r="AR329" s="84"/>
    </row>
    <row r="330" spans="2:44" s="146" customFormat="1" x14ac:dyDescent="0.2">
      <c r="B330" s="94"/>
      <c r="C330" s="94"/>
      <c r="D330" s="94"/>
      <c r="E330" s="94"/>
      <c r="F330" s="85"/>
      <c r="G330" s="85"/>
      <c r="H330" s="85"/>
      <c r="I330" s="85"/>
      <c r="J330" s="85"/>
      <c r="K330" s="85"/>
      <c r="L330" s="85"/>
      <c r="M330" s="85"/>
      <c r="N330" s="86"/>
      <c r="O330" s="86"/>
      <c r="P330" s="86"/>
      <c r="Q330" s="86"/>
      <c r="R330" s="87"/>
      <c r="S330" s="98"/>
      <c r="T330" s="141"/>
      <c r="U330" s="120"/>
      <c r="V330" s="135"/>
      <c r="W330" s="85"/>
      <c r="X330" s="118"/>
      <c r="Z330" s="82"/>
      <c r="AA330" s="82"/>
      <c r="AB330" s="145"/>
      <c r="AC330" s="143"/>
      <c r="AD330" s="152"/>
      <c r="AE330" s="152"/>
      <c r="AF330" s="152"/>
      <c r="AH330" s="84"/>
      <c r="AI330" s="84"/>
      <c r="AJ330" s="84"/>
      <c r="AK330" s="84"/>
      <c r="AL330" s="84"/>
      <c r="AM330" s="84"/>
      <c r="AN330" s="84"/>
      <c r="AO330" s="84"/>
      <c r="AP330" s="84"/>
      <c r="AQ330" s="84"/>
      <c r="AR330" s="84"/>
    </row>
    <row r="331" spans="2:44" s="146" customFormat="1" x14ac:dyDescent="0.2">
      <c r="B331" s="94"/>
      <c r="C331" s="94"/>
      <c r="D331" s="94"/>
      <c r="E331" s="94"/>
      <c r="F331" s="85"/>
      <c r="G331" s="85"/>
      <c r="H331" s="85"/>
      <c r="I331" s="85"/>
      <c r="J331" s="85"/>
      <c r="K331" s="85"/>
      <c r="L331" s="85"/>
      <c r="M331" s="85"/>
      <c r="N331" s="86"/>
      <c r="O331" s="86"/>
      <c r="P331" s="86"/>
      <c r="Q331" s="86"/>
      <c r="R331" s="87"/>
      <c r="S331" s="98"/>
      <c r="T331" s="141"/>
      <c r="U331" s="120"/>
      <c r="V331" s="135"/>
      <c r="W331" s="85"/>
      <c r="X331" s="118"/>
      <c r="Z331" s="82"/>
      <c r="AA331" s="82"/>
      <c r="AB331" s="145"/>
      <c r="AC331" s="143"/>
      <c r="AD331" s="152"/>
      <c r="AE331" s="152"/>
      <c r="AF331" s="152"/>
      <c r="AH331" s="84"/>
      <c r="AI331" s="84"/>
      <c r="AJ331" s="84"/>
      <c r="AK331" s="84"/>
      <c r="AL331" s="84"/>
      <c r="AM331" s="84"/>
      <c r="AN331" s="84"/>
      <c r="AO331" s="84"/>
      <c r="AP331" s="84"/>
      <c r="AQ331" s="84"/>
      <c r="AR331" s="84"/>
    </row>
    <row r="332" spans="2:44" s="146" customFormat="1" x14ac:dyDescent="0.2">
      <c r="B332" s="94"/>
      <c r="C332" s="94"/>
      <c r="D332" s="94"/>
      <c r="E332" s="94"/>
      <c r="F332" s="85"/>
      <c r="G332" s="85"/>
      <c r="H332" s="85"/>
      <c r="I332" s="85"/>
      <c r="J332" s="85"/>
      <c r="K332" s="85"/>
      <c r="L332" s="85"/>
      <c r="M332" s="85"/>
      <c r="N332" s="86"/>
      <c r="O332" s="86"/>
      <c r="P332" s="86"/>
      <c r="Q332" s="86"/>
      <c r="R332" s="87"/>
      <c r="S332" s="98"/>
      <c r="T332" s="141"/>
      <c r="U332" s="120"/>
      <c r="V332" s="135"/>
      <c r="W332" s="85"/>
      <c r="X332" s="118"/>
      <c r="Z332" s="82"/>
      <c r="AA332" s="82"/>
      <c r="AB332" s="145"/>
      <c r="AC332" s="143"/>
      <c r="AD332" s="152"/>
      <c r="AE332" s="152"/>
      <c r="AF332" s="152"/>
      <c r="AH332" s="84"/>
      <c r="AI332" s="84"/>
      <c r="AJ332" s="84"/>
      <c r="AK332" s="84"/>
      <c r="AL332" s="84"/>
      <c r="AM332" s="84"/>
      <c r="AN332" s="84"/>
      <c r="AO332" s="84"/>
      <c r="AP332" s="84"/>
      <c r="AQ332" s="84"/>
      <c r="AR332" s="84"/>
    </row>
    <row r="333" spans="2:44" s="146" customFormat="1" x14ac:dyDescent="0.2">
      <c r="B333" s="94"/>
      <c r="C333" s="94"/>
      <c r="D333" s="94"/>
      <c r="E333" s="94"/>
      <c r="F333" s="85"/>
      <c r="G333" s="85"/>
      <c r="H333" s="85"/>
      <c r="I333" s="85"/>
      <c r="J333" s="85"/>
      <c r="K333" s="85"/>
      <c r="L333" s="85"/>
      <c r="M333" s="85"/>
      <c r="N333" s="86"/>
      <c r="O333" s="86"/>
      <c r="P333" s="86"/>
      <c r="Q333" s="86"/>
      <c r="R333" s="87"/>
      <c r="S333" s="98"/>
      <c r="T333" s="141"/>
      <c r="U333" s="120"/>
      <c r="V333" s="135"/>
      <c r="W333" s="85"/>
      <c r="X333" s="118"/>
      <c r="Z333" s="82"/>
      <c r="AA333" s="82"/>
      <c r="AB333" s="145"/>
      <c r="AC333" s="143"/>
      <c r="AD333" s="152"/>
      <c r="AE333" s="152"/>
      <c r="AF333" s="152"/>
      <c r="AH333" s="84"/>
      <c r="AI333" s="84"/>
      <c r="AJ333" s="84"/>
      <c r="AK333" s="84"/>
      <c r="AL333" s="84"/>
      <c r="AM333" s="84"/>
      <c r="AN333" s="84"/>
      <c r="AO333" s="84"/>
      <c r="AP333" s="84"/>
      <c r="AQ333" s="84"/>
      <c r="AR333" s="84"/>
    </row>
    <row r="334" spans="2:44" s="146" customFormat="1" x14ac:dyDescent="0.2">
      <c r="B334" s="94"/>
      <c r="C334" s="94"/>
      <c r="D334" s="94"/>
      <c r="E334" s="94"/>
      <c r="F334" s="85"/>
      <c r="G334" s="85"/>
      <c r="H334" s="85"/>
      <c r="I334" s="85"/>
      <c r="J334" s="85"/>
      <c r="K334" s="85"/>
      <c r="L334" s="85"/>
      <c r="M334" s="85"/>
      <c r="N334" s="86"/>
      <c r="O334" s="86"/>
      <c r="P334" s="86"/>
      <c r="Q334" s="86"/>
      <c r="R334" s="87"/>
      <c r="S334" s="98"/>
      <c r="T334" s="141"/>
      <c r="U334" s="120"/>
      <c r="V334" s="135"/>
      <c r="W334" s="85"/>
      <c r="X334" s="118"/>
      <c r="Z334" s="82"/>
      <c r="AA334" s="82"/>
      <c r="AB334" s="145"/>
      <c r="AC334" s="143"/>
      <c r="AD334" s="152"/>
      <c r="AE334" s="152"/>
      <c r="AF334" s="152"/>
      <c r="AH334" s="84"/>
      <c r="AI334" s="84"/>
      <c r="AJ334" s="84"/>
      <c r="AK334" s="84"/>
      <c r="AL334" s="84"/>
      <c r="AM334" s="84"/>
      <c r="AN334" s="84"/>
      <c r="AO334" s="84"/>
      <c r="AP334" s="84"/>
      <c r="AQ334" s="84"/>
      <c r="AR334" s="84"/>
    </row>
    <row r="335" spans="2:44" s="146" customFormat="1" x14ac:dyDescent="0.2">
      <c r="B335" s="94"/>
      <c r="C335" s="94"/>
      <c r="D335" s="94"/>
      <c r="E335" s="94"/>
      <c r="F335" s="85"/>
      <c r="G335" s="85"/>
      <c r="H335" s="85"/>
      <c r="I335" s="85"/>
      <c r="J335" s="85"/>
      <c r="K335" s="85"/>
      <c r="L335" s="85"/>
      <c r="M335" s="85"/>
      <c r="N335" s="86"/>
      <c r="O335" s="86"/>
      <c r="P335" s="86"/>
      <c r="Q335" s="86"/>
      <c r="R335" s="87"/>
      <c r="S335" s="98"/>
      <c r="T335" s="141"/>
      <c r="U335" s="120"/>
      <c r="V335" s="135"/>
      <c r="W335" s="85"/>
      <c r="X335" s="118"/>
      <c r="Z335" s="82"/>
      <c r="AA335" s="82"/>
      <c r="AB335" s="145"/>
      <c r="AC335" s="143"/>
      <c r="AD335" s="152"/>
      <c r="AE335" s="152"/>
      <c r="AF335" s="152"/>
      <c r="AH335" s="84"/>
      <c r="AI335" s="84"/>
      <c r="AJ335" s="84"/>
      <c r="AK335" s="84"/>
      <c r="AL335" s="84"/>
      <c r="AM335" s="84"/>
      <c r="AN335" s="84"/>
      <c r="AO335" s="84"/>
      <c r="AP335" s="84"/>
      <c r="AQ335" s="84"/>
      <c r="AR335" s="84"/>
    </row>
    <row r="336" spans="2:44" s="146" customFormat="1" x14ac:dyDescent="0.2">
      <c r="B336" s="94"/>
      <c r="C336" s="94"/>
      <c r="D336" s="94"/>
      <c r="E336" s="94"/>
      <c r="F336" s="85"/>
      <c r="G336" s="85"/>
      <c r="H336" s="85"/>
      <c r="I336" s="85"/>
      <c r="J336" s="85"/>
      <c r="K336" s="85"/>
      <c r="L336" s="85"/>
      <c r="M336" s="85"/>
      <c r="N336" s="86"/>
      <c r="O336" s="86"/>
      <c r="P336" s="86"/>
      <c r="Q336" s="86"/>
      <c r="R336" s="87"/>
      <c r="S336" s="98"/>
      <c r="T336" s="141"/>
      <c r="U336" s="120"/>
      <c r="V336" s="135"/>
      <c r="W336" s="85"/>
      <c r="X336" s="118"/>
      <c r="Z336" s="82"/>
      <c r="AA336" s="82"/>
      <c r="AB336" s="145"/>
      <c r="AC336" s="143"/>
      <c r="AD336" s="152"/>
      <c r="AE336" s="152"/>
      <c r="AF336" s="152"/>
      <c r="AH336" s="84"/>
      <c r="AI336" s="84"/>
      <c r="AJ336" s="84"/>
      <c r="AK336" s="84"/>
      <c r="AL336" s="84"/>
      <c r="AM336" s="84"/>
      <c r="AN336" s="84"/>
      <c r="AO336" s="84"/>
      <c r="AP336" s="84"/>
      <c r="AQ336" s="84"/>
      <c r="AR336" s="84"/>
    </row>
    <row r="337" spans="2:44" s="146" customFormat="1" x14ac:dyDescent="0.2">
      <c r="B337" s="94"/>
      <c r="C337" s="94"/>
      <c r="D337" s="94"/>
      <c r="E337" s="94"/>
      <c r="F337" s="85"/>
      <c r="G337" s="85"/>
      <c r="H337" s="85"/>
      <c r="I337" s="85"/>
      <c r="J337" s="85"/>
      <c r="K337" s="85"/>
      <c r="L337" s="85"/>
      <c r="M337" s="85"/>
      <c r="N337" s="86"/>
      <c r="O337" s="86"/>
      <c r="P337" s="86"/>
      <c r="Q337" s="86"/>
      <c r="R337" s="87"/>
      <c r="S337" s="98"/>
      <c r="T337" s="141"/>
      <c r="U337" s="120"/>
      <c r="V337" s="135"/>
      <c r="W337" s="85"/>
      <c r="X337" s="118"/>
      <c r="Z337" s="82"/>
      <c r="AA337" s="82"/>
      <c r="AB337" s="145"/>
      <c r="AC337" s="143"/>
      <c r="AD337" s="152"/>
      <c r="AE337" s="152"/>
      <c r="AF337" s="152"/>
      <c r="AH337" s="84"/>
      <c r="AI337" s="84"/>
      <c r="AJ337" s="84"/>
      <c r="AK337" s="84"/>
      <c r="AL337" s="84"/>
      <c r="AM337" s="84"/>
      <c r="AN337" s="84"/>
      <c r="AO337" s="84"/>
      <c r="AP337" s="84"/>
      <c r="AQ337" s="84"/>
      <c r="AR337" s="84"/>
    </row>
    <row r="338" spans="2:44" s="146" customFormat="1" x14ac:dyDescent="0.2">
      <c r="B338" s="94"/>
      <c r="C338" s="94"/>
      <c r="D338" s="94"/>
      <c r="E338" s="94"/>
      <c r="F338" s="85"/>
      <c r="G338" s="85"/>
      <c r="H338" s="85"/>
      <c r="I338" s="85"/>
      <c r="J338" s="85"/>
      <c r="K338" s="85"/>
      <c r="L338" s="85"/>
      <c r="M338" s="85"/>
      <c r="N338" s="86"/>
      <c r="O338" s="86"/>
      <c r="P338" s="86"/>
      <c r="Q338" s="86"/>
      <c r="R338" s="87"/>
      <c r="S338" s="98"/>
      <c r="T338" s="141"/>
      <c r="U338" s="120"/>
      <c r="V338" s="135"/>
      <c r="W338" s="85"/>
      <c r="X338" s="118"/>
      <c r="Z338" s="82"/>
      <c r="AA338" s="82"/>
      <c r="AB338" s="145"/>
      <c r="AC338" s="143"/>
      <c r="AD338" s="152"/>
      <c r="AE338" s="152"/>
      <c r="AF338" s="152"/>
      <c r="AH338" s="84"/>
      <c r="AI338" s="84"/>
      <c r="AJ338" s="84"/>
      <c r="AK338" s="84"/>
      <c r="AL338" s="84"/>
      <c r="AM338" s="84"/>
      <c r="AN338" s="84"/>
      <c r="AO338" s="84"/>
      <c r="AP338" s="84"/>
      <c r="AQ338" s="84"/>
      <c r="AR338" s="84"/>
    </row>
    <row r="339" spans="2:44" s="146" customFormat="1" x14ac:dyDescent="0.2">
      <c r="B339" s="94"/>
      <c r="C339" s="94"/>
      <c r="D339" s="94"/>
      <c r="E339" s="94"/>
      <c r="F339" s="85"/>
      <c r="G339" s="85"/>
      <c r="H339" s="85"/>
      <c r="I339" s="85"/>
      <c r="J339" s="85"/>
      <c r="K339" s="85"/>
      <c r="L339" s="85"/>
      <c r="M339" s="85"/>
      <c r="N339" s="86"/>
      <c r="O339" s="86"/>
      <c r="P339" s="86"/>
      <c r="Q339" s="86"/>
      <c r="R339" s="87"/>
      <c r="S339" s="98"/>
      <c r="T339" s="141"/>
      <c r="U339" s="120"/>
      <c r="V339" s="135"/>
      <c r="W339" s="85"/>
      <c r="X339" s="118"/>
      <c r="Z339" s="82"/>
      <c r="AA339" s="82"/>
      <c r="AB339" s="145"/>
      <c r="AC339" s="143"/>
      <c r="AD339" s="152"/>
      <c r="AE339" s="152"/>
      <c r="AF339" s="152"/>
      <c r="AH339" s="84"/>
      <c r="AI339" s="84"/>
      <c r="AJ339" s="84"/>
      <c r="AK339" s="84"/>
      <c r="AL339" s="84"/>
      <c r="AM339" s="84"/>
      <c r="AN339" s="84"/>
      <c r="AO339" s="84"/>
      <c r="AP339" s="84"/>
      <c r="AQ339" s="84"/>
      <c r="AR339" s="84"/>
    </row>
    <row r="340" spans="2:44" s="146" customFormat="1" x14ac:dyDescent="0.2">
      <c r="B340" s="94"/>
      <c r="C340" s="94"/>
      <c r="D340" s="94"/>
      <c r="E340" s="94"/>
      <c r="F340" s="85"/>
      <c r="G340" s="85"/>
      <c r="H340" s="85"/>
      <c r="I340" s="85"/>
      <c r="J340" s="85"/>
      <c r="K340" s="85"/>
      <c r="L340" s="85"/>
      <c r="M340" s="85"/>
      <c r="N340" s="86"/>
      <c r="O340" s="86"/>
      <c r="P340" s="86"/>
      <c r="Q340" s="86"/>
      <c r="R340" s="87"/>
      <c r="S340" s="98"/>
      <c r="T340" s="141"/>
      <c r="U340" s="120"/>
      <c r="V340" s="135"/>
      <c r="W340" s="85"/>
      <c r="X340" s="118"/>
      <c r="Z340" s="82"/>
      <c r="AA340" s="82"/>
      <c r="AB340" s="145"/>
      <c r="AC340" s="143"/>
      <c r="AD340" s="152"/>
      <c r="AE340" s="152"/>
      <c r="AF340" s="152"/>
      <c r="AH340" s="84"/>
      <c r="AI340" s="84"/>
      <c r="AJ340" s="84"/>
      <c r="AK340" s="84"/>
      <c r="AL340" s="84"/>
      <c r="AM340" s="84"/>
      <c r="AN340" s="84"/>
      <c r="AO340" s="84"/>
      <c r="AP340" s="84"/>
      <c r="AQ340" s="84"/>
      <c r="AR340" s="84"/>
    </row>
    <row r="341" spans="2:44" s="146" customFormat="1" x14ac:dyDescent="0.2">
      <c r="B341" s="94"/>
      <c r="C341" s="94"/>
      <c r="D341" s="94"/>
      <c r="E341" s="94"/>
      <c r="F341" s="85"/>
      <c r="G341" s="85"/>
      <c r="H341" s="85"/>
      <c r="I341" s="85"/>
      <c r="J341" s="85"/>
      <c r="K341" s="85"/>
      <c r="L341" s="85"/>
      <c r="M341" s="85"/>
      <c r="N341" s="86"/>
      <c r="O341" s="86"/>
      <c r="P341" s="86"/>
      <c r="Q341" s="86"/>
      <c r="R341" s="87"/>
      <c r="S341" s="98"/>
      <c r="T341" s="141"/>
      <c r="U341" s="120"/>
      <c r="V341" s="135"/>
      <c r="W341" s="85"/>
      <c r="X341" s="118"/>
      <c r="Z341" s="82"/>
      <c r="AA341" s="82"/>
      <c r="AB341" s="145"/>
      <c r="AC341" s="143"/>
      <c r="AD341" s="152"/>
      <c r="AE341" s="152"/>
      <c r="AF341" s="152"/>
      <c r="AH341" s="84"/>
      <c r="AI341" s="84"/>
      <c r="AJ341" s="84"/>
      <c r="AK341" s="84"/>
      <c r="AL341" s="84"/>
      <c r="AM341" s="84"/>
      <c r="AN341" s="84"/>
      <c r="AO341" s="84"/>
      <c r="AP341" s="84"/>
      <c r="AQ341" s="84"/>
      <c r="AR341" s="84"/>
    </row>
    <row r="342" spans="2:44" s="146" customFormat="1" x14ac:dyDescent="0.2">
      <c r="B342" s="94"/>
      <c r="C342" s="94"/>
      <c r="D342" s="94"/>
      <c r="E342" s="94"/>
      <c r="F342" s="85"/>
      <c r="G342" s="85"/>
      <c r="H342" s="85"/>
      <c r="I342" s="85"/>
      <c r="J342" s="85"/>
      <c r="K342" s="85"/>
      <c r="L342" s="85"/>
      <c r="M342" s="85"/>
      <c r="N342" s="86"/>
      <c r="O342" s="86"/>
      <c r="P342" s="86"/>
      <c r="Q342" s="86"/>
      <c r="R342" s="87"/>
      <c r="S342" s="98"/>
      <c r="T342" s="141"/>
      <c r="U342" s="120"/>
      <c r="V342" s="135"/>
      <c r="W342" s="85"/>
      <c r="X342" s="118"/>
      <c r="Z342" s="82"/>
      <c r="AA342" s="82"/>
      <c r="AB342" s="145"/>
      <c r="AC342" s="143"/>
      <c r="AD342" s="152"/>
      <c r="AE342" s="152"/>
      <c r="AF342" s="152"/>
      <c r="AH342" s="84"/>
      <c r="AI342" s="84"/>
      <c r="AJ342" s="84"/>
      <c r="AK342" s="84"/>
      <c r="AL342" s="84"/>
      <c r="AM342" s="84"/>
      <c r="AN342" s="84"/>
      <c r="AO342" s="84"/>
      <c r="AP342" s="84"/>
      <c r="AQ342" s="84"/>
      <c r="AR342" s="84"/>
    </row>
    <row r="343" spans="2:44" s="146" customFormat="1" x14ac:dyDescent="0.2">
      <c r="B343" s="94"/>
      <c r="C343" s="94"/>
      <c r="D343" s="94"/>
      <c r="E343" s="94"/>
      <c r="F343" s="85"/>
      <c r="G343" s="85"/>
      <c r="H343" s="85"/>
      <c r="I343" s="85"/>
      <c r="J343" s="85"/>
      <c r="K343" s="85"/>
      <c r="L343" s="85"/>
      <c r="M343" s="85"/>
      <c r="N343" s="86"/>
      <c r="O343" s="86"/>
      <c r="P343" s="86"/>
      <c r="Q343" s="86"/>
      <c r="R343" s="87"/>
      <c r="S343" s="98"/>
      <c r="T343" s="141"/>
      <c r="U343" s="120"/>
      <c r="V343" s="135"/>
      <c r="W343" s="85"/>
      <c r="X343" s="118"/>
      <c r="Z343" s="82"/>
      <c r="AA343" s="82"/>
      <c r="AB343" s="145"/>
      <c r="AC343" s="143"/>
      <c r="AD343" s="152"/>
      <c r="AE343" s="152"/>
      <c r="AF343" s="152"/>
      <c r="AH343" s="84"/>
      <c r="AI343" s="84"/>
      <c r="AJ343" s="84"/>
      <c r="AK343" s="84"/>
      <c r="AL343" s="84"/>
      <c r="AM343" s="84"/>
      <c r="AN343" s="84"/>
      <c r="AO343" s="84"/>
      <c r="AP343" s="84"/>
      <c r="AQ343" s="84"/>
      <c r="AR343" s="84"/>
    </row>
    <row r="344" spans="2:44" s="146" customFormat="1" x14ac:dyDescent="0.2">
      <c r="B344" s="94"/>
      <c r="C344" s="94"/>
      <c r="D344" s="94"/>
      <c r="E344" s="94"/>
      <c r="F344" s="85"/>
      <c r="G344" s="85"/>
      <c r="H344" s="85"/>
      <c r="I344" s="85"/>
      <c r="J344" s="85"/>
      <c r="K344" s="85"/>
      <c r="L344" s="85"/>
      <c r="M344" s="85"/>
      <c r="N344" s="86"/>
      <c r="O344" s="86"/>
      <c r="P344" s="86"/>
      <c r="Q344" s="86"/>
      <c r="R344" s="87"/>
      <c r="S344" s="98"/>
      <c r="T344" s="141"/>
      <c r="U344" s="120"/>
      <c r="V344" s="135"/>
      <c r="W344" s="85"/>
      <c r="X344" s="118"/>
      <c r="Z344" s="82"/>
      <c r="AA344" s="82"/>
      <c r="AB344" s="145"/>
      <c r="AC344" s="143"/>
      <c r="AD344" s="152"/>
      <c r="AE344" s="152"/>
      <c r="AF344" s="152"/>
      <c r="AH344" s="84"/>
      <c r="AI344" s="84"/>
      <c r="AJ344" s="84"/>
      <c r="AK344" s="84"/>
      <c r="AL344" s="84"/>
      <c r="AM344" s="84"/>
      <c r="AN344" s="84"/>
      <c r="AO344" s="84"/>
      <c r="AP344" s="84"/>
      <c r="AQ344" s="84"/>
      <c r="AR344" s="84"/>
    </row>
    <row r="345" spans="2:44" s="146" customFormat="1" x14ac:dyDescent="0.2">
      <c r="B345" s="94"/>
      <c r="C345" s="94"/>
      <c r="D345" s="94"/>
      <c r="E345" s="94"/>
      <c r="F345" s="85"/>
      <c r="G345" s="85"/>
      <c r="H345" s="85"/>
      <c r="I345" s="85"/>
      <c r="J345" s="85"/>
      <c r="K345" s="85"/>
      <c r="L345" s="85"/>
      <c r="M345" s="85"/>
      <c r="N345" s="86"/>
      <c r="O345" s="86"/>
      <c r="P345" s="86"/>
      <c r="Q345" s="86"/>
      <c r="R345" s="87"/>
      <c r="S345" s="98"/>
      <c r="T345" s="141"/>
      <c r="U345" s="120"/>
      <c r="V345" s="135"/>
      <c r="W345" s="85"/>
      <c r="X345" s="118"/>
      <c r="Z345" s="82"/>
      <c r="AA345" s="82"/>
      <c r="AB345" s="145"/>
      <c r="AC345" s="143"/>
      <c r="AD345" s="152"/>
      <c r="AE345" s="152"/>
      <c r="AF345" s="152"/>
      <c r="AH345" s="84"/>
      <c r="AI345" s="84"/>
      <c r="AJ345" s="84"/>
      <c r="AK345" s="84"/>
      <c r="AL345" s="84"/>
      <c r="AM345" s="84"/>
      <c r="AN345" s="84"/>
      <c r="AO345" s="84"/>
      <c r="AP345" s="84"/>
      <c r="AQ345" s="84"/>
      <c r="AR345" s="84"/>
    </row>
    <row r="346" spans="2:44" s="146" customFormat="1" x14ac:dyDescent="0.2">
      <c r="B346" s="94"/>
      <c r="C346" s="94"/>
      <c r="D346" s="94"/>
      <c r="E346" s="94"/>
      <c r="F346" s="85"/>
      <c r="G346" s="85"/>
      <c r="H346" s="85"/>
      <c r="I346" s="85"/>
      <c r="J346" s="85"/>
      <c r="K346" s="85"/>
      <c r="L346" s="85"/>
      <c r="M346" s="85"/>
      <c r="N346" s="86"/>
      <c r="O346" s="86"/>
      <c r="P346" s="86"/>
      <c r="Q346" s="86"/>
      <c r="R346" s="87"/>
      <c r="S346" s="98"/>
      <c r="T346" s="141"/>
      <c r="U346" s="120"/>
      <c r="V346" s="135"/>
      <c r="W346" s="85"/>
      <c r="X346" s="118"/>
      <c r="Z346" s="82"/>
      <c r="AA346" s="82"/>
      <c r="AB346" s="145"/>
      <c r="AC346" s="143"/>
      <c r="AD346" s="152"/>
      <c r="AE346" s="152"/>
      <c r="AF346" s="152"/>
      <c r="AH346" s="84"/>
      <c r="AI346" s="84"/>
      <c r="AJ346" s="84"/>
      <c r="AK346" s="84"/>
      <c r="AL346" s="84"/>
      <c r="AM346" s="84"/>
      <c r="AN346" s="84"/>
      <c r="AO346" s="84"/>
      <c r="AP346" s="84"/>
      <c r="AQ346" s="84"/>
      <c r="AR346" s="84"/>
    </row>
    <row r="347" spans="2:44" s="146" customFormat="1" x14ac:dyDescent="0.2">
      <c r="B347" s="94"/>
      <c r="C347" s="94"/>
      <c r="D347" s="94"/>
      <c r="E347" s="94"/>
      <c r="F347" s="85"/>
      <c r="G347" s="85"/>
      <c r="H347" s="85"/>
      <c r="I347" s="85"/>
      <c r="J347" s="85"/>
      <c r="K347" s="85"/>
      <c r="L347" s="85"/>
      <c r="M347" s="85"/>
      <c r="N347" s="86"/>
      <c r="O347" s="86"/>
      <c r="P347" s="86"/>
      <c r="Q347" s="86"/>
      <c r="R347" s="87"/>
      <c r="S347" s="98"/>
      <c r="T347" s="141"/>
      <c r="U347" s="120"/>
      <c r="V347" s="135"/>
      <c r="W347" s="85"/>
      <c r="X347" s="118"/>
      <c r="Z347" s="82"/>
      <c r="AA347" s="82"/>
      <c r="AB347" s="145"/>
      <c r="AC347" s="143"/>
      <c r="AD347" s="152"/>
      <c r="AE347" s="152"/>
      <c r="AF347" s="152"/>
      <c r="AH347" s="84"/>
      <c r="AI347" s="84"/>
      <c r="AJ347" s="84"/>
      <c r="AK347" s="84"/>
      <c r="AL347" s="84"/>
      <c r="AM347" s="84"/>
      <c r="AN347" s="84"/>
      <c r="AO347" s="84"/>
      <c r="AP347" s="84"/>
      <c r="AQ347" s="84"/>
      <c r="AR347" s="84"/>
    </row>
    <row r="348" spans="2:44" s="146" customFormat="1" x14ac:dyDescent="0.2">
      <c r="B348" s="94"/>
      <c r="C348" s="94"/>
      <c r="D348" s="94"/>
      <c r="E348" s="94"/>
      <c r="F348" s="85"/>
      <c r="G348" s="85"/>
      <c r="H348" s="85"/>
      <c r="I348" s="85"/>
      <c r="J348" s="85"/>
      <c r="K348" s="85"/>
      <c r="L348" s="85"/>
      <c r="M348" s="85"/>
      <c r="N348" s="86"/>
      <c r="O348" s="86"/>
      <c r="P348" s="86"/>
      <c r="Q348" s="86"/>
      <c r="R348" s="87"/>
      <c r="S348" s="98"/>
      <c r="T348" s="141"/>
      <c r="U348" s="120"/>
      <c r="V348" s="135"/>
      <c r="W348" s="85"/>
      <c r="X348" s="118"/>
      <c r="Z348" s="82"/>
      <c r="AA348" s="82"/>
      <c r="AB348" s="145"/>
      <c r="AC348" s="143"/>
      <c r="AD348" s="152"/>
      <c r="AE348" s="152"/>
      <c r="AF348" s="152"/>
      <c r="AH348" s="84"/>
      <c r="AI348" s="84"/>
      <c r="AJ348" s="84"/>
      <c r="AK348" s="84"/>
      <c r="AL348" s="84"/>
      <c r="AM348" s="84"/>
      <c r="AN348" s="84"/>
      <c r="AO348" s="84"/>
      <c r="AP348" s="84"/>
      <c r="AQ348" s="84"/>
      <c r="AR348" s="84"/>
    </row>
    <row r="349" spans="2:44" s="146" customFormat="1" x14ac:dyDescent="0.2">
      <c r="B349" s="94"/>
      <c r="C349" s="94"/>
      <c r="D349" s="94"/>
      <c r="E349" s="94"/>
      <c r="F349" s="85"/>
      <c r="G349" s="85"/>
      <c r="H349" s="85"/>
      <c r="I349" s="85"/>
      <c r="J349" s="85"/>
      <c r="K349" s="85"/>
      <c r="L349" s="85"/>
      <c r="M349" s="85"/>
      <c r="N349" s="86"/>
      <c r="O349" s="86"/>
      <c r="P349" s="86"/>
      <c r="Q349" s="86"/>
      <c r="R349" s="87"/>
      <c r="S349" s="98"/>
      <c r="T349" s="141"/>
      <c r="U349" s="120"/>
      <c r="V349" s="135"/>
      <c r="W349" s="85"/>
      <c r="X349" s="118"/>
      <c r="Z349" s="82"/>
      <c r="AA349" s="82"/>
      <c r="AB349" s="145"/>
      <c r="AC349" s="143"/>
      <c r="AD349" s="152"/>
      <c r="AE349" s="152"/>
      <c r="AF349" s="152"/>
      <c r="AH349" s="84"/>
      <c r="AI349" s="84"/>
      <c r="AJ349" s="84"/>
      <c r="AK349" s="84"/>
      <c r="AL349" s="84"/>
      <c r="AM349" s="84"/>
      <c r="AN349" s="84"/>
      <c r="AO349" s="84"/>
      <c r="AP349" s="84"/>
      <c r="AQ349" s="84"/>
      <c r="AR349" s="84"/>
    </row>
    <row r="350" spans="2:44" s="146" customFormat="1" x14ac:dyDescent="0.2">
      <c r="B350" s="94"/>
      <c r="C350" s="94"/>
      <c r="D350" s="94"/>
      <c r="E350" s="94"/>
      <c r="F350" s="85"/>
      <c r="G350" s="85"/>
      <c r="H350" s="85"/>
      <c r="I350" s="85"/>
      <c r="J350" s="85"/>
      <c r="K350" s="85"/>
      <c r="L350" s="85"/>
      <c r="M350" s="85"/>
      <c r="N350" s="86"/>
      <c r="O350" s="86"/>
      <c r="P350" s="86"/>
      <c r="Q350" s="86"/>
      <c r="R350" s="87"/>
      <c r="S350" s="98"/>
      <c r="T350" s="141"/>
      <c r="U350" s="120"/>
      <c r="V350" s="135"/>
      <c r="W350" s="85"/>
      <c r="X350" s="118"/>
      <c r="Z350" s="82"/>
      <c r="AA350" s="82"/>
      <c r="AB350" s="145"/>
      <c r="AC350" s="143"/>
      <c r="AD350" s="152"/>
      <c r="AE350" s="152"/>
      <c r="AF350" s="152"/>
      <c r="AH350" s="84"/>
      <c r="AI350" s="84"/>
      <c r="AJ350" s="84"/>
      <c r="AK350" s="84"/>
      <c r="AL350" s="84"/>
      <c r="AM350" s="84"/>
      <c r="AN350" s="84"/>
      <c r="AO350" s="84"/>
      <c r="AP350" s="84"/>
      <c r="AQ350" s="84"/>
      <c r="AR350" s="84"/>
    </row>
    <row r="351" spans="2:44" s="146" customFormat="1" x14ac:dyDescent="0.2">
      <c r="B351" s="94"/>
      <c r="C351" s="94"/>
      <c r="D351" s="94"/>
      <c r="E351" s="94"/>
      <c r="F351" s="85"/>
      <c r="G351" s="85"/>
      <c r="H351" s="85"/>
      <c r="I351" s="85"/>
      <c r="J351" s="85"/>
      <c r="K351" s="85"/>
      <c r="L351" s="85"/>
      <c r="M351" s="85"/>
      <c r="N351" s="86"/>
      <c r="O351" s="86"/>
      <c r="P351" s="86"/>
      <c r="Q351" s="86"/>
      <c r="R351" s="87"/>
      <c r="S351" s="98"/>
      <c r="T351" s="141"/>
      <c r="U351" s="120"/>
      <c r="V351" s="135"/>
      <c r="W351" s="85"/>
      <c r="X351" s="118"/>
      <c r="Z351" s="82"/>
      <c r="AA351" s="82"/>
      <c r="AB351" s="145"/>
      <c r="AC351" s="143"/>
      <c r="AD351" s="152"/>
      <c r="AE351" s="152"/>
      <c r="AF351" s="152"/>
      <c r="AH351" s="84"/>
      <c r="AI351" s="84"/>
      <c r="AJ351" s="84"/>
      <c r="AK351" s="84"/>
      <c r="AL351" s="84"/>
      <c r="AM351" s="84"/>
      <c r="AN351" s="84"/>
      <c r="AO351" s="84"/>
      <c r="AP351" s="84"/>
      <c r="AQ351" s="84"/>
      <c r="AR351" s="84"/>
    </row>
    <row r="352" spans="2:44" s="146" customFormat="1" x14ac:dyDescent="0.2">
      <c r="B352" s="94"/>
      <c r="C352" s="94"/>
      <c r="D352" s="94"/>
      <c r="E352" s="94"/>
      <c r="F352" s="85"/>
      <c r="G352" s="85"/>
      <c r="H352" s="85"/>
      <c r="I352" s="85"/>
      <c r="J352" s="85"/>
      <c r="K352" s="85"/>
      <c r="L352" s="85"/>
      <c r="M352" s="85"/>
      <c r="N352" s="86"/>
      <c r="O352" s="86"/>
      <c r="P352" s="86"/>
      <c r="Q352" s="86"/>
      <c r="R352" s="87"/>
      <c r="S352" s="98"/>
      <c r="T352" s="141"/>
      <c r="U352" s="120"/>
      <c r="V352" s="135"/>
      <c r="W352" s="85"/>
      <c r="X352" s="118"/>
      <c r="Z352" s="82"/>
      <c r="AA352" s="82"/>
      <c r="AB352" s="145"/>
      <c r="AC352" s="143"/>
      <c r="AD352" s="152"/>
      <c r="AE352" s="152"/>
      <c r="AF352" s="152"/>
      <c r="AH352" s="84"/>
      <c r="AI352" s="84"/>
      <c r="AJ352" s="84"/>
      <c r="AK352" s="84"/>
      <c r="AL352" s="84"/>
      <c r="AM352" s="84"/>
      <c r="AN352" s="84"/>
      <c r="AO352" s="84"/>
      <c r="AP352" s="84"/>
      <c r="AQ352" s="84"/>
      <c r="AR352" s="84"/>
    </row>
    <row r="353" spans="2:44" s="146" customFormat="1" x14ac:dyDescent="0.2">
      <c r="B353" s="94"/>
      <c r="C353" s="94"/>
      <c r="D353" s="94"/>
      <c r="E353" s="94"/>
      <c r="F353" s="85"/>
      <c r="G353" s="85"/>
      <c r="H353" s="85"/>
      <c r="I353" s="85"/>
      <c r="J353" s="85"/>
      <c r="K353" s="85"/>
      <c r="L353" s="85"/>
      <c r="M353" s="85"/>
      <c r="N353" s="86"/>
      <c r="O353" s="86"/>
      <c r="P353" s="86"/>
      <c r="Q353" s="86"/>
      <c r="R353" s="87"/>
      <c r="S353" s="98"/>
      <c r="T353" s="141"/>
      <c r="U353" s="120"/>
      <c r="V353" s="135"/>
      <c r="W353" s="85"/>
      <c r="X353" s="118"/>
      <c r="Z353" s="82"/>
      <c r="AA353" s="82"/>
      <c r="AB353" s="145"/>
      <c r="AC353" s="143"/>
      <c r="AD353" s="152"/>
      <c r="AE353" s="152"/>
      <c r="AF353" s="152"/>
      <c r="AH353" s="84"/>
      <c r="AI353" s="84"/>
      <c r="AJ353" s="84"/>
      <c r="AK353" s="84"/>
      <c r="AL353" s="84"/>
      <c r="AM353" s="84"/>
      <c r="AN353" s="84"/>
      <c r="AO353" s="84"/>
      <c r="AP353" s="84"/>
      <c r="AQ353" s="84"/>
      <c r="AR353" s="84"/>
    </row>
    <row r="354" spans="2:44" s="146" customFormat="1" x14ac:dyDescent="0.2">
      <c r="B354" s="94"/>
      <c r="C354" s="94"/>
      <c r="D354" s="94"/>
      <c r="E354" s="94"/>
      <c r="F354" s="85"/>
      <c r="G354" s="85"/>
      <c r="H354" s="85"/>
      <c r="I354" s="85"/>
      <c r="J354" s="85"/>
      <c r="K354" s="85"/>
      <c r="L354" s="85"/>
      <c r="M354" s="85"/>
      <c r="N354" s="86"/>
      <c r="O354" s="86"/>
      <c r="P354" s="86"/>
      <c r="Q354" s="86"/>
      <c r="R354" s="87"/>
      <c r="S354" s="98"/>
      <c r="T354" s="141"/>
      <c r="U354" s="120"/>
      <c r="V354" s="135"/>
      <c r="W354" s="85"/>
      <c r="X354" s="118"/>
      <c r="Z354" s="82"/>
      <c r="AA354" s="82"/>
      <c r="AB354" s="145"/>
      <c r="AC354" s="143"/>
      <c r="AD354" s="152"/>
      <c r="AE354" s="152"/>
      <c r="AF354" s="152"/>
      <c r="AH354" s="84"/>
      <c r="AI354" s="84"/>
      <c r="AJ354" s="84"/>
      <c r="AK354" s="84"/>
      <c r="AL354" s="84"/>
      <c r="AM354" s="84"/>
      <c r="AN354" s="84"/>
      <c r="AO354" s="84"/>
      <c r="AP354" s="84"/>
      <c r="AQ354" s="84"/>
      <c r="AR354" s="84"/>
    </row>
    <row r="355" spans="2:44" s="146" customFormat="1" x14ac:dyDescent="0.2">
      <c r="B355" s="94"/>
      <c r="C355" s="94"/>
      <c r="D355" s="94"/>
      <c r="E355" s="94"/>
      <c r="F355" s="85"/>
      <c r="G355" s="85"/>
      <c r="H355" s="85"/>
      <c r="I355" s="85"/>
      <c r="J355" s="85"/>
      <c r="K355" s="85"/>
      <c r="L355" s="85"/>
      <c r="M355" s="85"/>
      <c r="N355" s="86"/>
      <c r="O355" s="86"/>
      <c r="P355" s="86"/>
      <c r="Q355" s="86"/>
      <c r="R355" s="87"/>
      <c r="S355" s="98"/>
      <c r="T355" s="141"/>
      <c r="U355" s="120"/>
      <c r="V355" s="135"/>
      <c r="W355" s="85"/>
      <c r="X355" s="118"/>
      <c r="Z355" s="82"/>
      <c r="AA355" s="82"/>
      <c r="AB355" s="145"/>
      <c r="AC355" s="143"/>
      <c r="AD355" s="152"/>
      <c r="AE355" s="152"/>
      <c r="AF355" s="152"/>
      <c r="AH355" s="84"/>
      <c r="AI355" s="84"/>
      <c r="AJ355" s="84"/>
      <c r="AK355" s="84"/>
      <c r="AL355" s="84"/>
      <c r="AM355" s="84"/>
      <c r="AN355" s="84"/>
      <c r="AO355" s="84"/>
      <c r="AP355" s="84"/>
      <c r="AQ355" s="84"/>
      <c r="AR355" s="84"/>
    </row>
    <row r="356" spans="2:44" s="146" customFormat="1" x14ac:dyDescent="0.2">
      <c r="B356" s="94"/>
      <c r="C356" s="94"/>
      <c r="D356" s="94"/>
      <c r="E356" s="94"/>
      <c r="F356" s="85"/>
      <c r="G356" s="85"/>
      <c r="H356" s="85"/>
      <c r="I356" s="85"/>
      <c r="J356" s="85"/>
      <c r="K356" s="85"/>
      <c r="L356" s="85"/>
      <c r="M356" s="85"/>
      <c r="N356" s="86"/>
      <c r="O356" s="86"/>
      <c r="P356" s="86"/>
      <c r="Q356" s="86"/>
      <c r="R356" s="87"/>
      <c r="S356" s="98"/>
      <c r="T356" s="141"/>
      <c r="U356" s="120"/>
      <c r="V356" s="135"/>
      <c r="W356" s="85"/>
      <c r="X356" s="118"/>
      <c r="Z356" s="82"/>
      <c r="AA356" s="82"/>
      <c r="AB356" s="145"/>
      <c r="AC356" s="143"/>
      <c r="AD356" s="152"/>
      <c r="AE356" s="152"/>
      <c r="AF356" s="152"/>
      <c r="AH356" s="84"/>
      <c r="AI356" s="84"/>
      <c r="AJ356" s="84"/>
      <c r="AK356" s="84"/>
      <c r="AL356" s="84"/>
      <c r="AM356" s="84"/>
      <c r="AN356" s="84"/>
      <c r="AO356" s="84"/>
      <c r="AP356" s="84"/>
      <c r="AQ356" s="84"/>
      <c r="AR356" s="84"/>
    </row>
    <row r="357" spans="2:44" s="146" customFormat="1" x14ac:dyDescent="0.2">
      <c r="B357" s="94"/>
      <c r="C357" s="94"/>
      <c r="D357" s="94"/>
      <c r="E357" s="94"/>
      <c r="F357" s="85"/>
      <c r="G357" s="85"/>
      <c r="H357" s="85"/>
      <c r="I357" s="85"/>
      <c r="J357" s="85"/>
      <c r="K357" s="85"/>
      <c r="L357" s="85"/>
      <c r="M357" s="85"/>
      <c r="N357" s="86"/>
      <c r="O357" s="86"/>
      <c r="P357" s="86"/>
      <c r="Q357" s="86"/>
      <c r="R357" s="87"/>
      <c r="S357" s="98"/>
      <c r="T357" s="141"/>
      <c r="U357" s="120"/>
      <c r="V357" s="135"/>
      <c r="W357" s="85"/>
      <c r="X357" s="118"/>
      <c r="Z357" s="82"/>
      <c r="AA357" s="82"/>
      <c r="AB357" s="145"/>
      <c r="AC357" s="143"/>
      <c r="AD357" s="152"/>
      <c r="AE357" s="152"/>
      <c r="AF357" s="152"/>
      <c r="AH357" s="84"/>
      <c r="AI357" s="84"/>
      <c r="AJ357" s="84"/>
      <c r="AK357" s="84"/>
      <c r="AL357" s="84"/>
      <c r="AM357" s="84"/>
      <c r="AN357" s="84"/>
      <c r="AO357" s="84"/>
      <c r="AP357" s="84"/>
      <c r="AQ357" s="84"/>
      <c r="AR357" s="84"/>
    </row>
    <row r="358" spans="2:44" s="146" customFormat="1" x14ac:dyDescent="0.2">
      <c r="B358" s="94"/>
      <c r="C358" s="94"/>
      <c r="D358" s="94"/>
      <c r="E358" s="94"/>
      <c r="F358" s="85"/>
      <c r="G358" s="85"/>
      <c r="H358" s="85"/>
      <c r="I358" s="85"/>
      <c r="J358" s="85"/>
      <c r="K358" s="85"/>
      <c r="L358" s="85"/>
      <c r="M358" s="85"/>
      <c r="N358" s="86"/>
      <c r="O358" s="86"/>
      <c r="P358" s="86"/>
      <c r="Q358" s="86"/>
      <c r="R358" s="87"/>
      <c r="S358" s="98"/>
      <c r="T358" s="141"/>
      <c r="U358" s="120"/>
      <c r="V358" s="135"/>
      <c r="W358" s="85"/>
      <c r="X358" s="118"/>
      <c r="Z358" s="82"/>
      <c r="AA358" s="82"/>
      <c r="AB358" s="145"/>
      <c r="AC358" s="143"/>
      <c r="AD358" s="152"/>
      <c r="AE358" s="152"/>
      <c r="AF358" s="152"/>
      <c r="AH358" s="84"/>
      <c r="AI358" s="84"/>
      <c r="AJ358" s="84"/>
      <c r="AK358" s="84"/>
      <c r="AL358" s="84"/>
      <c r="AM358" s="84"/>
      <c r="AN358" s="84"/>
      <c r="AO358" s="84"/>
      <c r="AP358" s="84"/>
      <c r="AQ358" s="84"/>
      <c r="AR358" s="84"/>
    </row>
    <row r="359" spans="2:44" s="146" customFormat="1" x14ac:dyDescent="0.2">
      <c r="B359" s="94"/>
      <c r="C359" s="94"/>
      <c r="D359" s="94"/>
      <c r="E359" s="94"/>
      <c r="F359" s="85"/>
      <c r="G359" s="85"/>
      <c r="H359" s="85"/>
      <c r="I359" s="85"/>
      <c r="J359" s="85"/>
      <c r="K359" s="85"/>
      <c r="L359" s="85"/>
      <c r="M359" s="85"/>
      <c r="N359" s="86"/>
      <c r="O359" s="86"/>
      <c r="P359" s="86"/>
      <c r="Q359" s="86"/>
      <c r="R359" s="87"/>
      <c r="S359" s="98"/>
      <c r="T359" s="141"/>
      <c r="U359" s="120"/>
      <c r="V359" s="135"/>
      <c r="W359" s="85"/>
      <c r="X359" s="118"/>
      <c r="Z359" s="82"/>
      <c r="AA359" s="82"/>
      <c r="AB359" s="145"/>
      <c r="AC359" s="143"/>
      <c r="AD359" s="152"/>
      <c r="AE359" s="152"/>
      <c r="AF359" s="152"/>
      <c r="AH359" s="84"/>
      <c r="AI359" s="84"/>
      <c r="AJ359" s="84"/>
      <c r="AK359" s="84"/>
      <c r="AL359" s="84"/>
      <c r="AM359" s="84"/>
      <c r="AN359" s="84"/>
      <c r="AO359" s="84"/>
      <c r="AP359" s="84"/>
      <c r="AQ359" s="84"/>
      <c r="AR359" s="84"/>
    </row>
    <row r="360" spans="2:44" s="146" customFormat="1" x14ac:dyDescent="0.2">
      <c r="B360" s="94"/>
      <c r="C360" s="94"/>
      <c r="D360" s="94"/>
      <c r="E360" s="94"/>
      <c r="F360" s="85"/>
      <c r="G360" s="85"/>
      <c r="H360" s="85"/>
      <c r="I360" s="85"/>
      <c r="J360" s="85"/>
      <c r="K360" s="85"/>
      <c r="L360" s="85"/>
      <c r="M360" s="85"/>
      <c r="N360" s="86"/>
      <c r="O360" s="86"/>
      <c r="P360" s="86"/>
      <c r="Q360" s="86"/>
      <c r="R360" s="87"/>
      <c r="S360" s="98"/>
      <c r="T360" s="141"/>
      <c r="U360" s="120"/>
      <c r="V360" s="135"/>
      <c r="W360" s="85"/>
      <c r="X360" s="118"/>
      <c r="Z360" s="82"/>
      <c r="AA360" s="82"/>
      <c r="AB360" s="145"/>
      <c r="AC360" s="143"/>
      <c r="AD360" s="152"/>
      <c r="AE360" s="152"/>
      <c r="AF360" s="152"/>
      <c r="AH360" s="84"/>
      <c r="AI360" s="84"/>
      <c r="AJ360" s="84"/>
      <c r="AK360" s="84"/>
      <c r="AL360" s="84"/>
      <c r="AM360" s="84"/>
      <c r="AN360" s="84"/>
      <c r="AO360" s="84"/>
      <c r="AP360" s="84"/>
      <c r="AQ360" s="84"/>
      <c r="AR360" s="84"/>
    </row>
    <row r="361" spans="2:44" s="146" customFormat="1" x14ac:dyDescent="0.2">
      <c r="B361" s="94"/>
      <c r="C361" s="94"/>
      <c r="D361" s="94"/>
      <c r="E361" s="94"/>
      <c r="F361" s="85"/>
      <c r="G361" s="85"/>
      <c r="H361" s="85"/>
      <c r="I361" s="85"/>
      <c r="J361" s="85"/>
      <c r="K361" s="85"/>
      <c r="L361" s="85"/>
      <c r="M361" s="85"/>
      <c r="N361" s="86"/>
      <c r="O361" s="86"/>
      <c r="P361" s="86"/>
      <c r="Q361" s="86"/>
      <c r="R361" s="87"/>
      <c r="S361" s="98"/>
      <c r="T361" s="141"/>
      <c r="U361" s="120"/>
      <c r="V361" s="135"/>
      <c r="W361" s="85"/>
      <c r="X361" s="118"/>
      <c r="Z361" s="82"/>
      <c r="AA361" s="82"/>
      <c r="AB361" s="145"/>
      <c r="AC361" s="143"/>
      <c r="AD361" s="152"/>
      <c r="AE361" s="152"/>
      <c r="AF361" s="152"/>
      <c r="AH361" s="84"/>
      <c r="AI361" s="84"/>
      <c r="AJ361" s="84"/>
      <c r="AK361" s="84"/>
      <c r="AL361" s="84"/>
      <c r="AM361" s="84"/>
      <c r="AN361" s="84"/>
      <c r="AO361" s="84"/>
      <c r="AP361" s="84"/>
      <c r="AQ361" s="84"/>
      <c r="AR361" s="84"/>
    </row>
    <row r="362" spans="2:44" s="146" customFormat="1" x14ac:dyDescent="0.2">
      <c r="B362" s="94"/>
      <c r="C362" s="94"/>
      <c r="D362" s="94"/>
      <c r="E362" s="94"/>
      <c r="F362" s="85"/>
      <c r="G362" s="85"/>
      <c r="H362" s="85"/>
      <c r="I362" s="85"/>
      <c r="J362" s="85"/>
      <c r="K362" s="85"/>
      <c r="L362" s="85"/>
      <c r="M362" s="85"/>
      <c r="N362" s="86"/>
      <c r="O362" s="86"/>
      <c r="P362" s="86"/>
      <c r="Q362" s="86"/>
      <c r="R362" s="87"/>
      <c r="S362" s="98"/>
      <c r="T362" s="141"/>
      <c r="U362" s="120"/>
      <c r="V362" s="135"/>
      <c r="W362" s="85"/>
      <c r="X362" s="118"/>
      <c r="Z362" s="82"/>
      <c r="AA362" s="82"/>
      <c r="AB362" s="145"/>
      <c r="AC362" s="143"/>
      <c r="AD362" s="152"/>
      <c r="AE362" s="152"/>
      <c r="AF362" s="152"/>
      <c r="AH362" s="84"/>
      <c r="AI362" s="84"/>
      <c r="AJ362" s="84"/>
      <c r="AK362" s="84"/>
      <c r="AL362" s="84"/>
      <c r="AM362" s="84"/>
      <c r="AN362" s="84"/>
      <c r="AO362" s="84"/>
      <c r="AP362" s="84"/>
      <c r="AQ362" s="84"/>
      <c r="AR362" s="84"/>
    </row>
    <row r="363" spans="2:44" s="146" customFormat="1" x14ac:dyDescent="0.2">
      <c r="B363" s="94"/>
      <c r="C363" s="94"/>
      <c r="D363" s="94"/>
      <c r="E363" s="94"/>
      <c r="F363" s="85"/>
      <c r="G363" s="85"/>
      <c r="H363" s="85"/>
      <c r="I363" s="85"/>
      <c r="J363" s="85"/>
      <c r="K363" s="85"/>
      <c r="L363" s="85"/>
      <c r="M363" s="85"/>
      <c r="N363" s="86"/>
      <c r="O363" s="86"/>
      <c r="P363" s="86"/>
      <c r="Q363" s="86"/>
      <c r="R363" s="87"/>
      <c r="S363" s="98"/>
      <c r="T363" s="141"/>
      <c r="U363" s="120"/>
      <c r="V363" s="135"/>
      <c r="W363" s="85"/>
      <c r="X363" s="118"/>
      <c r="Z363" s="82"/>
      <c r="AA363" s="82"/>
      <c r="AB363" s="145"/>
      <c r="AC363" s="143"/>
      <c r="AD363" s="152"/>
      <c r="AE363" s="152"/>
      <c r="AF363" s="152"/>
      <c r="AH363" s="84"/>
      <c r="AI363" s="84"/>
      <c r="AJ363" s="84"/>
      <c r="AK363" s="84"/>
      <c r="AL363" s="84"/>
      <c r="AM363" s="84"/>
      <c r="AN363" s="84"/>
      <c r="AO363" s="84"/>
      <c r="AP363" s="84"/>
      <c r="AQ363" s="84"/>
      <c r="AR363" s="84"/>
    </row>
    <row r="364" spans="2:44" s="146" customFormat="1" x14ac:dyDescent="0.2">
      <c r="B364" s="94"/>
      <c r="C364" s="94"/>
      <c r="D364" s="94"/>
      <c r="E364" s="94"/>
      <c r="F364" s="85"/>
      <c r="G364" s="85"/>
      <c r="H364" s="85"/>
      <c r="I364" s="85"/>
      <c r="J364" s="85"/>
      <c r="K364" s="85"/>
      <c r="L364" s="85"/>
      <c r="M364" s="85"/>
      <c r="N364" s="86"/>
      <c r="O364" s="86"/>
      <c r="P364" s="86"/>
      <c r="Q364" s="86"/>
      <c r="R364" s="87"/>
      <c r="S364" s="98"/>
      <c r="T364" s="141"/>
      <c r="U364" s="120"/>
      <c r="V364" s="135"/>
      <c r="W364" s="85"/>
      <c r="X364" s="118"/>
      <c r="Z364" s="82"/>
      <c r="AA364" s="82"/>
      <c r="AB364" s="145"/>
      <c r="AC364" s="143"/>
      <c r="AD364" s="152"/>
      <c r="AE364" s="152"/>
      <c r="AF364" s="152"/>
      <c r="AH364" s="84"/>
      <c r="AI364" s="84"/>
      <c r="AJ364" s="84"/>
      <c r="AK364" s="84"/>
      <c r="AL364" s="84"/>
      <c r="AM364" s="84"/>
      <c r="AN364" s="84"/>
      <c r="AO364" s="84"/>
      <c r="AP364" s="84"/>
      <c r="AQ364" s="84"/>
      <c r="AR364" s="84"/>
    </row>
    <row r="365" spans="2:44" s="146" customFormat="1" x14ac:dyDescent="0.2">
      <c r="B365" s="94"/>
      <c r="C365" s="94"/>
      <c r="D365" s="94"/>
      <c r="E365" s="94"/>
      <c r="F365" s="85"/>
      <c r="G365" s="85"/>
      <c r="H365" s="85"/>
      <c r="I365" s="85"/>
      <c r="J365" s="85"/>
      <c r="K365" s="85"/>
      <c r="L365" s="85"/>
      <c r="M365" s="85"/>
      <c r="N365" s="86"/>
      <c r="O365" s="86"/>
      <c r="P365" s="86"/>
      <c r="Q365" s="86"/>
      <c r="R365" s="87"/>
      <c r="S365" s="98"/>
      <c r="T365" s="141"/>
      <c r="U365" s="120"/>
      <c r="V365" s="135"/>
      <c r="W365" s="85"/>
      <c r="X365" s="118"/>
      <c r="Z365" s="82"/>
      <c r="AA365" s="82"/>
      <c r="AB365" s="145"/>
      <c r="AC365" s="143"/>
      <c r="AD365" s="152"/>
      <c r="AE365" s="152"/>
      <c r="AF365" s="152"/>
      <c r="AH365" s="84"/>
      <c r="AI365" s="84"/>
      <c r="AJ365" s="84"/>
      <c r="AK365" s="84"/>
      <c r="AL365" s="84"/>
      <c r="AM365" s="84"/>
      <c r="AN365" s="84"/>
      <c r="AO365" s="84"/>
      <c r="AP365" s="84"/>
      <c r="AQ365" s="84"/>
      <c r="AR365" s="84"/>
    </row>
    <row r="366" spans="2:44" s="146" customFormat="1" x14ac:dyDescent="0.2">
      <c r="B366" s="94"/>
      <c r="C366" s="94"/>
      <c r="D366" s="94"/>
      <c r="E366" s="94"/>
      <c r="F366" s="85"/>
      <c r="G366" s="85"/>
      <c r="H366" s="85"/>
      <c r="I366" s="85"/>
      <c r="J366" s="85"/>
      <c r="K366" s="85"/>
      <c r="L366" s="85"/>
      <c r="M366" s="85"/>
      <c r="N366" s="86"/>
      <c r="O366" s="86"/>
      <c r="P366" s="86"/>
      <c r="Q366" s="86"/>
      <c r="R366" s="87"/>
      <c r="S366" s="98"/>
      <c r="T366" s="141"/>
      <c r="U366" s="120"/>
      <c r="V366" s="135"/>
      <c r="W366" s="85"/>
      <c r="X366" s="118"/>
      <c r="Z366" s="82"/>
      <c r="AA366" s="82"/>
      <c r="AB366" s="145"/>
      <c r="AC366" s="143"/>
      <c r="AD366" s="152"/>
      <c r="AE366" s="152"/>
      <c r="AF366" s="152"/>
      <c r="AH366" s="84"/>
      <c r="AI366" s="84"/>
      <c r="AJ366" s="84"/>
      <c r="AK366" s="84"/>
      <c r="AL366" s="84"/>
      <c r="AM366" s="84"/>
      <c r="AN366" s="84"/>
      <c r="AO366" s="84"/>
      <c r="AP366" s="84"/>
      <c r="AQ366" s="84"/>
      <c r="AR366" s="84"/>
    </row>
    <row r="367" spans="2:44" s="146" customFormat="1" x14ac:dyDescent="0.2">
      <c r="B367" s="94"/>
      <c r="C367" s="94"/>
      <c r="D367" s="94"/>
      <c r="E367" s="94"/>
      <c r="F367" s="85"/>
      <c r="G367" s="85"/>
      <c r="H367" s="85"/>
      <c r="I367" s="85"/>
      <c r="J367" s="85"/>
      <c r="K367" s="85"/>
      <c r="L367" s="85"/>
      <c r="M367" s="85"/>
      <c r="N367" s="86"/>
      <c r="O367" s="86"/>
      <c r="P367" s="86"/>
      <c r="Q367" s="86"/>
      <c r="R367" s="87"/>
      <c r="S367" s="98"/>
      <c r="T367" s="141"/>
      <c r="U367" s="120"/>
      <c r="V367" s="135"/>
      <c r="W367" s="85"/>
      <c r="X367" s="118"/>
      <c r="Z367" s="82"/>
      <c r="AA367" s="82"/>
      <c r="AB367" s="145"/>
      <c r="AC367" s="143"/>
      <c r="AD367" s="152"/>
      <c r="AE367" s="152"/>
      <c r="AF367" s="152"/>
      <c r="AH367" s="84"/>
      <c r="AI367" s="84"/>
      <c r="AJ367" s="84"/>
      <c r="AK367" s="84"/>
      <c r="AL367" s="84"/>
      <c r="AM367" s="84"/>
      <c r="AN367" s="84"/>
      <c r="AO367" s="84"/>
      <c r="AP367" s="84"/>
      <c r="AQ367" s="84"/>
      <c r="AR367" s="84"/>
    </row>
    <row r="368" spans="2:44" s="146" customFormat="1" x14ac:dyDescent="0.2">
      <c r="B368" s="94"/>
      <c r="C368" s="94"/>
      <c r="D368" s="94"/>
      <c r="E368" s="94"/>
      <c r="F368" s="85"/>
      <c r="G368" s="85"/>
      <c r="H368" s="85"/>
      <c r="I368" s="85"/>
      <c r="J368" s="85"/>
      <c r="K368" s="85"/>
      <c r="L368" s="85"/>
      <c r="M368" s="85"/>
      <c r="N368" s="86"/>
      <c r="O368" s="86"/>
      <c r="P368" s="86"/>
      <c r="Q368" s="86"/>
      <c r="R368" s="87"/>
      <c r="S368" s="98"/>
      <c r="T368" s="141"/>
      <c r="U368" s="120"/>
      <c r="V368" s="135"/>
      <c r="W368" s="85"/>
      <c r="X368" s="118"/>
      <c r="Z368" s="82"/>
      <c r="AA368" s="82"/>
      <c r="AB368" s="145"/>
      <c r="AC368" s="143"/>
      <c r="AD368" s="152"/>
      <c r="AE368" s="152"/>
      <c r="AF368" s="152"/>
      <c r="AH368" s="84"/>
      <c r="AI368" s="84"/>
      <c r="AJ368" s="84"/>
      <c r="AK368" s="84"/>
      <c r="AL368" s="84"/>
      <c r="AM368" s="84"/>
      <c r="AN368" s="84"/>
      <c r="AO368" s="84"/>
      <c r="AP368" s="84"/>
      <c r="AQ368" s="84"/>
      <c r="AR368" s="84"/>
    </row>
    <row r="369" spans="2:44" s="146" customFormat="1" x14ac:dyDescent="0.2">
      <c r="B369" s="94"/>
      <c r="C369" s="94"/>
      <c r="D369" s="94"/>
      <c r="E369" s="94"/>
      <c r="F369" s="85"/>
      <c r="G369" s="85"/>
      <c r="H369" s="85"/>
      <c r="I369" s="85"/>
      <c r="J369" s="85"/>
      <c r="K369" s="85"/>
      <c r="L369" s="85"/>
      <c r="M369" s="85"/>
      <c r="N369" s="86"/>
      <c r="O369" s="86"/>
      <c r="P369" s="86"/>
      <c r="Q369" s="86"/>
      <c r="R369" s="87"/>
      <c r="S369" s="98"/>
      <c r="T369" s="141"/>
      <c r="U369" s="120"/>
      <c r="V369" s="135"/>
      <c r="W369" s="85"/>
      <c r="X369" s="118"/>
      <c r="Z369" s="82"/>
      <c r="AA369" s="82"/>
      <c r="AB369" s="145"/>
      <c r="AC369" s="143"/>
      <c r="AD369" s="152"/>
      <c r="AE369" s="152"/>
      <c r="AF369" s="152"/>
      <c r="AH369" s="84"/>
      <c r="AI369" s="84"/>
      <c r="AJ369" s="84"/>
      <c r="AK369" s="84"/>
      <c r="AL369" s="84"/>
      <c r="AM369" s="84"/>
      <c r="AN369" s="84"/>
      <c r="AO369" s="84"/>
      <c r="AP369" s="84"/>
      <c r="AQ369" s="84"/>
      <c r="AR369" s="84"/>
    </row>
    <row r="370" spans="2:44" s="146" customFormat="1" x14ac:dyDescent="0.2">
      <c r="B370" s="94"/>
      <c r="C370" s="94"/>
      <c r="D370" s="94"/>
      <c r="E370" s="94"/>
      <c r="F370" s="85"/>
      <c r="G370" s="85"/>
      <c r="H370" s="85"/>
      <c r="I370" s="85"/>
      <c r="J370" s="85"/>
      <c r="K370" s="85"/>
      <c r="L370" s="85"/>
      <c r="M370" s="85"/>
      <c r="N370" s="86"/>
      <c r="O370" s="86"/>
      <c r="P370" s="86"/>
      <c r="Q370" s="86"/>
      <c r="R370" s="87"/>
      <c r="S370" s="98"/>
      <c r="T370" s="141"/>
      <c r="U370" s="120"/>
      <c r="V370" s="135"/>
      <c r="W370" s="85"/>
      <c r="X370" s="118"/>
      <c r="Z370" s="82"/>
      <c r="AA370" s="82"/>
      <c r="AB370" s="145"/>
      <c r="AC370" s="143"/>
      <c r="AD370" s="152"/>
      <c r="AE370" s="152"/>
      <c r="AF370" s="152"/>
      <c r="AH370" s="84"/>
      <c r="AI370" s="84"/>
      <c r="AJ370" s="84"/>
      <c r="AK370" s="84"/>
      <c r="AL370" s="84"/>
      <c r="AM370" s="84"/>
      <c r="AN370" s="84"/>
      <c r="AO370" s="84"/>
      <c r="AP370" s="84"/>
      <c r="AQ370" s="84"/>
      <c r="AR370" s="84"/>
    </row>
    <row r="371" spans="2:44" s="146" customFormat="1" x14ac:dyDescent="0.2">
      <c r="B371" s="94"/>
      <c r="C371" s="94"/>
      <c r="D371" s="94"/>
      <c r="E371" s="94"/>
      <c r="F371" s="85"/>
      <c r="G371" s="85"/>
      <c r="H371" s="85"/>
      <c r="I371" s="85"/>
      <c r="J371" s="85"/>
      <c r="K371" s="85"/>
      <c r="L371" s="85"/>
      <c r="M371" s="85"/>
      <c r="N371" s="86"/>
      <c r="O371" s="86"/>
      <c r="P371" s="86"/>
      <c r="Q371" s="86"/>
      <c r="R371" s="87"/>
      <c r="S371" s="98"/>
      <c r="T371" s="141"/>
      <c r="U371" s="120"/>
      <c r="V371" s="135"/>
      <c r="W371" s="85"/>
      <c r="X371" s="118"/>
      <c r="Z371" s="82"/>
      <c r="AA371" s="82"/>
      <c r="AB371" s="145"/>
      <c r="AC371" s="143"/>
      <c r="AD371" s="152"/>
      <c r="AE371" s="152"/>
      <c r="AF371" s="152"/>
      <c r="AH371" s="84"/>
      <c r="AI371" s="84"/>
      <c r="AJ371" s="84"/>
      <c r="AK371" s="84"/>
      <c r="AL371" s="84"/>
      <c r="AM371" s="84"/>
      <c r="AN371" s="84"/>
      <c r="AO371" s="84"/>
      <c r="AP371" s="84"/>
      <c r="AQ371" s="84"/>
      <c r="AR371" s="84"/>
    </row>
    <row r="372" spans="2:44" s="146" customFormat="1" x14ac:dyDescent="0.2">
      <c r="B372" s="94"/>
      <c r="C372" s="94"/>
      <c r="D372" s="94"/>
      <c r="E372" s="94"/>
      <c r="F372" s="85"/>
      <c r="G372" s="85"/>
      <c r="H372" s="85"/>
      <c r="I372" s="85"/>
      <c r="J372" s="85"/>
      <c r="K372" s="85"/>
      <c r="L372" s="85"/>
      <c r="M372" s="85"/>
      <c r="N372" s="86"/>
      <c r="O372" s="86"/>
      <c r="P372" s="86"/>
      <c r="Q372" s="86"/>
      <c r="R372" s="87"/>
      <c r="S372" s="98"/>
      <c r="T372" s="141"/>
      <c r="U372" s="120"/>
      <c r="V372" s="135"/>
      <c r="W372" s="85"/>
      <c r="X372" s="118"/>
      <c r="Z372" s="82"/>
      <c r="AA372" s="82"/>
      <c r="AB372" s="145"/>
      <c r="AC372" s="143"/>
      <c r="AD372" s="152"/>
      <c r="AE372" s="152"/>
      <c r="AF372" s="152"/>
      <c r="AH372" s="84"/>
      <c r="AI372" s="84"/>
      <c r="AJ372" s="84"/>
      <c r="AK372" s="84"/>
      <c r="AL372" s="84"/>
      <c r="AM372" s="84"/>
      <c r="AN372" s="84"/>
      <c r="AO372" s="84"/>
      <c r="AP372" s="84"/>
      <c r="AQ372" s="84"/>
      <c r="AR372" s="84"/>
    </row>
    <row r="373" spans="2:44" s="146" customFormat="1" x14ac:dyDescent="0.2">
      <c r="B373" s="94"/>
      <c r="C373" s="94"/>
      <c r="D373" s="94"/>
      <c r="E373" s="94"/>
      <c r="F373" s="85"/>
      <c r="G373" s="85"/>
      <c r="H373" s="85"/>
      <c r="I373" s="85"/>
      <c r="J373" s="85"/>
      <c r="K373" s="85"/>
      <c r="L373" s="85"/>
      <c r="M373" s="85"/>
      <c r="N373" s="86"/>
      <c r="O373" s="86"/>
      <c r="P373" s="86"/>
      <c r="Q373" s="86"/>
      <c r="R373" s="87"/>
      <c r="S373" s="98"/>
      <c r="T373" s="141"/>
      <c r="U373" s="120"/>
      <c r="V373" s="135"/>
      <c r="W373" s="85"/>
      <c r="X373" s="118"/>
      <c r="Z373" s="82"/>
      <c r="AA373" s="82"/>
      <c r="AB373" s="145"/>
      <c r="AC373" s="143"/>
      <c r="AD373" s="152"/>
      <c r="AE373" s="152"/>
      <c r="AF373" s="152"/>
      <c r="AH373" s="84"/>
      <c r="AI373" s="84"/>
      <c r="AJ373" s="84"/>
      <c r="AK373" s="84"/>
      <c r="AL373" s="84"/>
      <c r="AM373" s="84"/>
      <c r="AN373" s="84"/>
      <c r="AO373" s="84"/>
      <c r="AP373" s="84"/>
      <c r="AQ373" s="84"/>
      <c r="AR373" s="84"/>
    </row>
    <row r="374" spans="2:44" s="146" customFormat="1" x14ac:dyDescent="0.2">
      <c r="B374" s="94"/>
      <c r="C374" s="94"/>
      <c r="D374" s="94"/>
      <c r="E374" s="94"/>
      <c r="F374" s="85"/>
      <c r="G374" s="85"/>
      <c r="H374" s="85"/>
      <c r="I374" s="85"/>
      <c r="J374" s="85"/>
      <c r="K374" s="85"/>
      <c r="L374" s="85"/>
      <c r="M374" s="85"/>
      <c r="N374" s="86"/>
      <c r="O374" s="86"/>
      <c r="P374" s="86"/>
      <c r="Q374" s="86"/>
      <c r="R374" s="87"/>
      <c r="S374" s="98"/>
      <c r="T374" s="141"/>
      <c r="U374" s="120"/>
      <c r="V374" s="135"/>
      <c r="W374" s="85"/>
      <c r="X374" s="118"/>
      <c r="Z374" s="82"/>
      <c r="AA374" s="82"/>
      <c r="AB374" s="145"/>
      <c r="AC374" s="143"/>
      <c r="AD374" s="152"/>
      <c r="AE374" s="152"/>
      <c r="AF374" s="152"/>
      <c r="AH374" s="84"/>
      <c r="AI374" s="84"/>
      <c r="AJ374" s="84"/>
      <c r="AK374" s="84"/>
      <c r="AL374" s="84"/>
      <c r="AM374" s="84"/>
      <c r="AN374" s="84"/>
      <c r="AO374" s="84"/>
      <c r="AP374" s="84"/>
      <c r="AQ374" s="84"/>
      <c r="AR374" s="84"/>
    </row>
    <row r="375" spans="2:44" s="146" customFormat="1" x14ac:dyDescent="0.2">
      <c r="B375" s="94"/>
      <c r="C375" s="94"/>
      <c r="D375" s="94"/>
      <c r="E375" s="94"/>
      <c r="F375" s="85"/>
      <c r="G375" s="85"/>
      <c r="H375" s="85"/>
      <c r="I375" s="85"/>
      <c r="J375" s="85"/>
      <c r="K375" s="85"/>
      <c r="L375" s="85"/>
      <c r="M375" s="85"/>
      <c r="N375" s="86"/>
      <c r="O375" s="86"/>
      <c r="P375" s="86"/>
      <c r="Q375" s="86"/>
      <c r="R375" s="87"/>
      <c r="S375" s="98"/>
      <c r="T375" s="141"/>
      <c r="U375" s="120"/>
      <c r="V375" s="135"/>
      <c r="W375" s="85"/>
      <c r="X375" s="118"/>
      <c r="Z375" s="82"/>
      <c r="AA375" s="82"/>
      <c r="AB375" s="145"/>
      <c r="AC375" s="143"/>
      <c r="AD375" s="152"/>
      <c r="AE375" s="152"/>
      <c r="AF375" s="152"/>
      <c r="AH375" s="84"/>
      <c r="AI375" s="84"/>
      <c r="AJ375" s="84"/>
      <c r="AK375" s="84"/>
      <c r="AL375" s="84"/>
      <c r="AM375" s="84"/>
      <c r="AN375" s="84"/>
      <c r="AO375" s="84"/>
      <c r="AP375" s="84"/>
      <c r="AQ375" s="84"/>
      <c r="AR375" s="84"/>
    </row>
    <row r="376" spans="2:44" s="146" customFormat="1" x14ac:dyDescent="0.2">
      <c r="B376" s="94"/>
      <c r="C376" s="94"/>
      <c r="D376" s="94"/>
      <c r="E376" s="94"/>
      <c r="F376" s="85"/>
      <c r="G376" s="85"/>
      <c r="H376" s="85"/>
      <c r="I376" s="85"/>
      <c r="J376" s="85"/>
      <c r="K376" s="85"/>
      <c r="L376" s="85"/>
      <c r="M376" s="85"/>
      <c r="N376" s="86"/>
      <c r="O376" s="86"/>
      <c r="P376" s="86"/>
      <c r="Q376" s="86"/>
      <c r="R376" s="87"/>
      <c r="S376" s="98"/>
      <c r="T376" s="141"/>
      <c r="U376" s="120"/>
      <c r="V376" s="135"/>
      <c r="W376" s="85"/>
      <c r="X376" s="118"/>
      <c r="Z376" s="82"/>
      <c r="AA376" s="82"/>
      <c r="AB376" s="145"/>
      <c r="AC376" s="143"/>
      <c r="AD376" s="152"/>
      <c r="AE376" s="152"/>
      <c r="AF376" s="152"/>
      <c r="AH376" s="84"/>
      <c r="AI376" s="84"/>
      <c r="AJ376" s="84"/>
      <c r="AK376" s="84"/>
      <c r="AL376" s="84"/>
      <c r="AM376" s="84"/>
      <c r="AN376" s="84"/>
      <c r="AO376" s="84"/>
      <c r="AP376" s="84"/>
      <c r="AQ376" s="84"/>
      <c r="AR376" s="84"/>
    </row>
    <row r="377" spans="2:44" s="146" customFormat="1" x14ac:dyDescent="0.2">
      <c r="B377" s="94"/>
      <c r="C377" s="94"/>
      <c r="D377" s="94"/>
      <c r="E377" s="94"/>
      <c r="F377" s="85"/>
      <c r="G377" s="85"/>
      <c r="H377" s="85"/>
      <c r="I377" s="85"/>
      <c r="J377" s="85"/>
      <c r="K377" s="85"/>
      <c r="L377" s="85"/>
      <c r="M377" s="85"/>
      <c r="N377" s="86"/>
      <c r="O377" s="86"/>
      <c r="P377" s="86"/>
      <c r="Q377" s="86"/>
      <c r="R377" s="87"/>
      <c r="S377" s="98"/>
      <c r="T377" s="141"/>
      <c r="U377" s="120"/>
      <c r="V377" s="135"/>
      <c r="W377" s="85"/>
      <c r="X377" s="118"/>
      <c r="Z377" s="82"/>
      <c r="AA377" s="82"/>
      <c r="AB377" s="145"/>
      <c r="AC377" s="143"/>
      <c r="AD377" s="152"/>
      <c r="AE377" s="152"/>
      <c r="AF377" s="152"/>
      <c r="AH377" s="84"/>
      <c r="AI377" s="84"/>
      <c r="AJ377" s="84"/>
      <c r="AK377" s="84"/>
      <c r="AL377" s="84"/>
      <c r="AM377" s="84"/>
      <c r="AN377" s="84"/>
      <c r="AO377" s="84"/>
      <c r="AP377" s="84"/>
      <c r="AQ377" s="84"/>
      <c r="AR377" s="84"/>
    </row>
    <row r="378" spans="2:44" s="146" customFormat="1" x14ac:dyDescent="0.2">
      <c r="B378" s="94"/>
      <c r="C378" s="94"/>
      <c r="D378" s="94"/>
      <c r="E378" s="94"/>
      <c r="F378" s="85"/>
      <c r="G378" s="85"/>
      <c r="H378" s="85"/>
      <c r="I378" s="85"/>
      <c r="J378" s="85"/>
      <c r="K378" s="85"/>
      <c r="L378" s="85"/>
      <c r="M378" s="85"/>
      <c r="N378" s="86"/>
      <c r="O378" s="86"/>
      <c r="P378" s="86"/>
      <c r="Q378" s="86"/>
      <c r="R378" s="87"/>
      <c r="S378" s="98"/>
      <c r="T378" s="141"/>
      <c r="U378" s="120"/>
      <c r="V378" s="135"/>
      <c r="W378" s="85"/>
      <c r="X378" s="118"/>
      <c r="Z378" s="82"/>
      <c r="AA378" s="82"/>
      <c r="AB378" s="145"/>
      <c r="AC378" s="143"/>
      <c r="AD378" s="152"/>
      <c r="AE378" s="152"/>
      <c r="AF378" s="152"/>
      <c r="AH378" s="84"/>
      <c r="AI378" s="84"/>
      <c r="AJ378" s="84"/>
      <c r="AK378" s="84"/>
      <c r="AL378" s="84"/>
      <c r="AM378" s="84"/>
      <c r="AN378" s="84"/>
      <c r="AO378" s="84"/>
      <c r="AP378" s="84"/>
      <c r="AQ378" s="84"/>
      <c r="AR378" s="84"/>
    </row>
    <row r="379" spans="2:44" s="146" customFormat="1" x14ac:dyDescent="0.2">
      <c r="B379" s="94"/>
      <c r="C379" s="94"/>
      <c r="D379" s="94"/>
      <c r="E379" s="94"/>
      <c r="F379" s="85"/>
      <c r="G379" s="85"/>
      <c r="H379" s="85"/>
      <c r="I379" s="85"/>
      <c r="J379" s="85"/>
      <c r="K379" s="85"/>
      <c r="L379" s="85"/>
      <c r="M379" s="85"/>
      <c r="N379" s="86"/>
      <c r="O379" s="86"/>
      <c r="P379" s="86"/>
      <c r="Q379" s="86"/>
      <c r="R379" s="87"/>
      <c r="S379" s="98"/>
      <c r="T379" s="141"/>
      <c r="U379" s="120"/>
      <c r="V379" s="135"/>
      <c r="W379" s="85"/>
      <c r="X379" s="118"/>
      <c r="Z379" s="82"/>
      <c r="AA379" s="82"/>
      <c r="AB379" s="145"/>
      <c r="AC379" s="143"/>
      <c r="AD379" s="152"/>
      <c r="AE379" s="152"/>
      <c r="AF379" s="152"/>
      <c r="AH379" s="84"/>
      <c r="AI379" s="84"/>
      <c r="AJ379" s="84"/>
      <c r="AK379" s="84"/>
      <c r="AL379" s="84"/>
      <c r="AM379" s="84"/>
      <c r="AN379" s="84"/>
      <c r="AO379" s="84"/>
      <c r="AP379" s="84"/>
      <c r="AQ379" s="84"/>
      <c r="AR379" s="84"/>
    </row>
    <row r="380" spans="2:44" s="146" customFormat="1" x14ac:dyDescent="0.2">
      <c r="B380" s="94"/>
      <c r="C380" s="94"/>
      <c r="D380" s="94"/>
      <c r="E380" s="94"/>
      <c r="F380" s="85"/>
      <c r="G380" s="85"/>
      <c r="H380" s="85"/>
      <c r="I380" s="85"/>
      <c r="J380" s="85"/>
      <c r="K380" s="85"/>
      <c r="L380" s="85"/>
      <c r="M380" s="85"/>
      <c r="N380" s="86"/>
      <c r="O380" s="86"/>
      <c r="P380" s="86"/>
      <c r="Q380" s="86"/>
      <c r="R380" s="87"/>
      <c r="S380" s="98"/>
      <c r="T380" s="141"/>
      <c r="U380" s="120"/>
      <c r="V380" s="135"/>
      <c r="W380" s="85"/>
      <c r="X380" s="118"/>
      <c r="Z380" s="82"/>
      <c r="AA380" s="82"/>
      <c r="AB380" s="145"/>
      <c r="AC380" s="143"/>
      <c r="AD380" s="152"/>
      <c r="AE380" s="152"/>
      <c r="AF380" s="152"/>
      <c r="AH380" s="84"/>
      <c r="AI380" s="84"/>
      <c r="AJ380" s="84"/>
      <c r="AK380" s="84"/>
      <c r="AL380" s="84"/>
      <c r="AM380" s="84"/>
      <c r="AN380" s="84"/>
      <c r="AO380" s="84"/>
      <c r="AP380" s="84"/>
      <c r="AQ380" s="84"/>
      <c r="AR380" s="84"/>
    </row>
    <row r="381" spans="2:44" s="146" customFormat="1" x14ac:dyDescent="0.2">
      <c r="B381" s="94"/>
      <c r="C381" s="94"/>
      <c r="D381" s="94"/>
      <c r="E381" s="94"/>
      <c r="F381" s="85"/>
      <c r="G381" s="85"/>
      <c r="H381" s="85"/>
      <c r="I381" s="85"/>
      <c r="J381" s="85"/>
      <c r="K381" s="85"/>
      <c r="L381" s="85"/>
      <c r="M381" s="85"/>
      <c r="N381" s="86"/>
      <c r="O381" s="86"/>
      <c r="P381" s="86"/>
      <c r="Q381" s="86"/>
      <c r="R381" s="87"/>
      <c r="S381" s="98"/>
      <c r="T381" s="141"/>
      <c r="U381" s="120"/>
      <c r="V381" s="135"/>
      <c r="W381" s="85"/>
      <c r="X381" s="118"/>
      <c r="Z381" s="82"/>
      <c r="AA381" s="82"/>
      <c r="AB381" s="145"/>
      <c r="AC381" s="143"/>
      <c r="AD381" s="152"/>
      <c r="AE381" s="152"/>
      <c r="AF381" s="152"/>
      <c r="AH381" s="84"/>
      <c r="AI381" s="84"/>
      <c r="AJ381" s="84"/>
      <c r="AK381" s="84"/>
      <c r="AL381" s="84"/>
      <c r="AM381" s="84"/>
      <c r="AN381" s="84"/>
      <c r="AO381" s="84"/>
      <c r="AP381" s="84"/>
      <c r="AQ381" s="84"/>
      <c r="AR381" s="84"/>
    </row>
    <row r="382" spans="2:44" s="146" customFormat="1" x14ac:dyDescent="0.2">
      <c r="B382" s="94"/>
      <c r="C382" s="94"/>
      <c r="D382" s="94"/>
      <c r="E382" s="94"/>
      <c r="F382" s="85"/>
      <c r="G382" s="85"/>
      <c r="H382" s="85"/>
      <c r="I382" s="85"/>
      <c r="J382" s="85"/>
      <c r="K382" s="85"/>
      <c r="L382" s="85"/>
      <c r="M382" s="85"/>
      <c r="N382" s="86"/>
      <c r="O382" s="86"/>
      <c r="P382" s="86"/>
      <c r="Q382" s="86"/>
      <c r="R382" s="87"/>
      <c r="S382" s="98"/>
      <c r="T382" s="141"/>
      <c r="U382" s="120"/>
      <c r="V382" s="135"/>
      <c r="W382" s="85"/>
      <c r="X382" s="118"/>
      <c r="Z382" s="82"/>
      <c r="AA382" s="82"/>
      <c r="AB382" s="145"/>
      <c r="AC382" s="143"/>
      <c r="AD382" s="152"/>
      <c r="AE382" s="152"/>
      <c r="AF382" s="152"/>
      <c r="AH382" s="84"/>
      <c r="AI382" s="84"/>
      <c r="AJ382" s="84"/>
      <c r="AK382" s="84"/>
      <c r="AL382" s="84"/>
      <c r="AM382" s="84"/>
      <c r="AN382" s="84"/>
      <c r="AO382" s="84"/>
      <c r="AP382" s="84"/>
      <c r="AQ382" s="84"/>
      <c r="AR382" s="84"/>
    </row>
    <row r="383" spans="2:44" s="146" customFormat="1" x14ac:dyDescent="0.2">
      <c r="B383" s="94"/>
      <c r="C383" s="94"/>
      <c r="D383" s="94"/>
      <c r="E383" s="94"/>
      <c r="F383" s="85"/>
      <c r="G383" s="85"/>
      <c r="H383" s="85"/>
      <c r="I383" s="85"/>
      <c r="J383" s="85"/>
      <c r="K383" s="85"/>
      <c r="L383" s="85"/>
      <c r="M383" s="85"/>
      <c r="N383" s="86"/>
      <c r="O383" s="86"/>
      <c r="P383" s="86"/>
      <c r="Q383" s="86"/>
      <c r="R383" s="87"/>
      <c r="S383" s="98"/>
      <c r="T383" s="141"/>
      <c r="U383" s="120"/>
      <c r="V383" s="135"/>
      <c r="W383" s="85"/>
      <c r="X383" s="118"/>
      <c r="Z383" s="82"/>
      <c r="AA383" s="82"/>
      <c r="AB383" s="145"/>
      <c r="AC383" s="143"/>
      <c r="AD383" s="152"/>
      <c r="AE383" s="152"/>
      <c r="AF383" s="152"/>
      <c r="AH383" s="84"/>
      <c r="AI383" s="84"/>
      <c r="AJ383" s="84"/>
      <c r="AK383" s="84"/>
      <c r="AL383" s="84"/>
      <c r="AM383" s="84"/>
      <c r="AN383" s="84"/>
      <c r="AO383" s="84"/>
      <c r="AP383" s="84"/>
      <c r="AQ383" s="84"/>
      <c r="AR383" s="84"/>
    </row>
    <row r="384" spans="2:44" s="146" customFormat="1" x14ac:dyDescent="0.2">
      <c r="B384" s="94"/>
      <c r="C384" s="94"/>
      <c r="D384" s="94"/>
      <c r="E384" s="94"/>
      <c r="F384" s="85"/>
      <c r="G384" s="85"/>
      <c r="H384" s="85"/>
      <c r="I384" s="85"/>
      <c r="J384" s="85"/>
      <c r="K384" s="85"/>
      <c r="L384" s="85"/>
      <c r="M384" s="85"/>
      <c r="N384" s="86"/>
      <c r="O384" s="86"/>
      <c r="P384" s="86"/>
      <c r="Q384" s="86"/>
      <c r="R384" s="87"/>
      <c r="S384" s="98"/>
      <c r="T384" s="141"/>
      <c r="U384" s="120"/>
      <c r="V384" s="135"/>
      <c r="W384" s="85"/>
      <c r="X384" s="118"/>
      <c r="Z384" s="82"/>
      <c r="AA384" s="82"/>
      <c r="AB384" s="145"/>
      <c r="AC384" s="143"/>
      <c r="AD384" s="152"/>
      <c r="AE384" s="152"/>
      <c r="AF384" s="152"/>
      <c r="AH384" s="84"/>
      <c r="AI384" s="84"/>
      <c r="AJ384" s="84"/>
      <c r="AK384" s="84"/>
      <c r="AL384" s="84"/>
      <c r="AM384" s="84"/>
      <c r="AN384" s="84"/>
      <c r="AO384" s="84"/>
      <c r="AP384" s="84"/>
      <c r="AQ384" s="84"/>
      <c r="AR384" s="84"/>
    </row>
    <row r="385" spans="2:44" s="146" customFormat="1" x14ac:dyDescent="0.2">
      <c r="B385" s="94"/>
      <c r="C385" s="94"/>
      <c r="D385" s="94"/>
      <c r="E385" s="94"/>
      <c r="F385" s="85"/>
      <c r="G385" s="85"/>
      <c r="H385" s="85"/>
      <c r="I385" s="85"/>
      <c r="J385" s="85"/>
      <c r="K385" s="85"/>
      <c r="L385" s="85"/>
      <c r="M385" s="85"/>
      <c r="N385" s="86"/>
      <c r="O385" s="86"/>
      <c r="P385" s="86"/>
      <c r="Q385" s="86"/>
      <c r="R385" s="87"/>
      <c r="S385" s="98"/>
      <c r="T385" s="141"/>
      <c r="U385" s="120"/>
      <c r="V385" s="135"/>
      <c r="W385" s="85"/>
      <c r="X385" s="118"/>
      <c r="Z385" s="82"/>
      <c r="AA385" s="82"/>
      <c r="AB385" s="145"/>
      <c r="AC385" s="143"/>
      <c r="AD385" s="152"/>
      <c r="AE385" s="152"/>
      <c r="AF385" s="152"/>
      <c r="AH385" s="84"/>
      <c r="AI385" s="84"/>
      <c r="AJ385" s="84"/>
      <c r="AK385" s="84"/>
      <c r="AL385" s="84"/>
      <c r="AM385" s="84"/>
      <c r="AN385" s="84"/>
      <c r="AO385" s="84"/>
      <c r="AP385" s="84"/>
      <c r="AQ385" s="84"/>
      <c r="AR385" s="84"/>
    </row>
    <row r="386" spans="2:44" s="146" customFormat="1" x14ac:dyDescent="0.2">
      <c r="B386" s="94"/>
      <c r="C386" s="94"/>
      <c r="D386" s="94"/>
      <c r="E386" s="94"/>
      <c r="F386" s="85"/>
      <c r="G386" s="85"/>
      <c r="H386" s="85"/>
      <c r="I386" s="85"/>
      <c r="J386" s="85"/>
      <c r="K386" s="85"/>
      <c r="L386" s="85"/>
      <c r="M386" s="85"/>
      <c r="N386" s="86"/>
      <c r="O386" s="86"/>
      <c r="P386" s="86"/>
      <c r="Q386" s="86"/>
      <c r="R386" s="87"/>
      <c r="S386" s="98"/>
      <c r="T386" s="141"/>
      <c r="U386" s="120"/>
      <c r="V386" s="135"/>
      <c r="W386" s="85"/>
      <c r="X386" s="118"/>
      <c r="Z386" s="82"/>
      <c r="AA386" s="82"/>
      <c r="AB386" s="145"/>
      <c r="AC386" s="143"/>
      <c r="AD386" s="152"/>
      <c r="AE386" s="152"/>
      <c r="AF386" s="152"/>
      <c r="AH386" s="84"/>
      <c r="AI386" s="84"/>
      <c r="AJ386" s="84"/>
      <c r="AK386" s="84"/>
      <c r="AL386" s="84"/>
      <c r="AM386" s="84"/>
      <c r="AN386" s="84"/>
      <c r="AO386" s="84"/>
      <c r="AP386" s="84"/>
      <c r="AQ386" s="84"/>
      <c r="AR386" s="84"/>
    </row>
    <row r="387" spans="2:44" s="146" customFormat="1" x14ac:dyDescent="0.2">
      <c r="B387" s="94"/>
      <c r="C387" s="94"/>
      <c r="D387" s="94"/>
      <c r="E387" s="94"/>
      <c r="F387" s="85"/>
      <c r="G387" s="85"/>
      <c r="H387" s="85"/>
      <c r="I387" s="85"/>
      <c r="J387" s="85"/>
      <c r="K387" s="85"/>
      <c r="L387" s="85"/>
      <c r="M387" s="85"/>
      <c r="N387" s="86"/>
      <c r="O387" s="86"/>
      <c r="P387" s="86"/>
      <c r="Q387" s="86"/>
      <c r="R387" s="87"/>
      <c r="S387" s="98"/>
      <c r="T387" s="141"/>
      <c r="U387" s="120"/>
      <c r="V387" s="135"/>
      <c r="W387" s="85"/>
      <c r="X387" s="118"/>
      <c r="Z387" s="82"/>
      <c r="AA387" s="82"/>
      <c r="AB387" s="145"/>
      <c r="AC387" s="143"/>
      <c r="AD387" s="152"/>
      <c r="AE387" s="152"/>
      <c r="AF387" s="152"/>
      <c r="AH387" s="84"/>
      <c r="AI387" s="84"/>
      <c r="AJ387" s="84"/>
      <c r="AK387" s="84"/>
      <c r="AL387" s="84"/>
      <c r="AM387" s="84"/>
      <c r="AN387" s="84"/>
      <c r="AO387" s="84"/>
      <c r="AP387" s="84"/>
      <c r="AQ387" s="84"/>
      <c r="AR387" s="84"/>
    </row>
    <row r="388" spans="2:44" s="146" customFormat="1" x14ac:dyDescent="0.2">
      <c r="B388" s="94"/>
      <c r="C388" s="94"/>
      <c r="D388" s="94"/>
      <c r="E388" s="94"/>
      <c r="F388" s="85"/>
      <c r="G388" s="85"/>
      <c r="H388" s="85"/>
      <c r="I388" s="85"/>
      <c r="J388" s="85"/>
      <c r="K388" s="85"/>
      <c r="L388" s="85"/>
      <c r="M388" s="85"/>
      <c r="N388" s="86"/>
      <c r="O388" s="86"/>
      <c r="P388" s="86"/>
      <c r="Q388" s="86"/>
      <c r="R388" s="87"/>
      <c r="S388" s="98"/>
      <c r="T388" s="141"/>
      <c r="U388" s="120"/>
      <c r="V388" s="135"/>
      <c r="W388" s="85"/>
      <c r="X388" s="118"/>
      <c r="Z388" s="82"/>
      <c r="AA388" s="82"/>
      <c r="AB388" s="145"/>
      <c r="AC388" s="143"/>
      <c r="AD388" s="152"/>
      <c r="AE388" s="152"/>
      <c r="AF388" s="152"/>
      <c r="AH388" s="84"/>
      <c r="AI388" s="84"/>
      <c r="AJ388" s="84"/>
      <c r="AK388" s="84"/>
      <c r="AL388" s="84"/>
      <c r="AM388" s="84"/>
      <c r="AN388" s="84"/>
      <c r="AO388" s="84"/>
      <c r="AP388" s="84"/>
      <c r="AQ388" s="84"/>
      <c r="AR388" s="84"/>
    </row>
    <row r="389" spans="2:44" s="146" customFormat="1" x14ac:dyDescent="0.2">
      <c r="B389" s="94"/>
      <c r="C389" s="94"/>
      <c r="D389" s="94"/>
      <c r="E389" s="94"/>
      <c r="F389" s="85"/>
      <c r="G389" s="85"/>
      <c r="H389" s="85"/>
      <c r="I389" s="85"/>
      <c r="J389" s="85"/>
      <c r="K389" s="85"/>
      <c r="L389" s="85"/>
      <c r="M389" s="85"/>
      <c r="N389" s="86"/>
      <c r="O389" s="86"/>
      <c r="P389" s="86"/>
      <c r="Q389" s="86"/>
      <c r="R389" s="87"/>
      <c r="S389" s="98"/>
      <c r="T389" s="141"/>
      <c r="U389" s="120"/>
      <c r="V389" s="135"/>
      <c r="W389" s="85"/>
      <c r="X389" s="118"/>
      <c r="Z389" s="82"/>
      <c r="AA389" s="82"/>
      <c r="AB389" s="145"/>
      <c r="AC389" s="143"/>
      <c r="AD389" s="152"/>
      <c r="AE389" s="152"/>
      <c r="AF389" s="152"/>
      <c r="AH389" s="84"/>
      <c r="AI389" s="84"/>
      <c r="AJ389" s="84"/>
      <c r="AK389" s="84"/>
      <c r="AL389" s="84"/>
      <c r="AM389" s="84"/>
      <c r="AN389" s="84"/>
      <c r="AO389" s="84"/>
      <c r="AP389" s="84"/>
      <c r="AQ389" s="84"/>
      <c r="AR389" s="84"/>
    </row>
    <row r="390" spans="2:44" s="146" customFormat="1" x14ac:dyDescent="0.2">
      <c r="B390" s="94"/>
      <c r="C390" s="94"/>
      <c r="D390" s="94"/>
      <c r="E390" s="94"/>
      <c r="F390" s="85"/>
      <c r="G390" s="85"/>
      <c r="H390" s="85"/>
      <c r="I390" s="85"/>
      <c r="J390" s="85"/>
      <c r="K390" s="85"/>
      <c r="L390" s="85"/>
      <c r="M390" s="85"/>
      <c r="N390" s="86"/>
      <c r="O390" s="86"/>
      <c r="P390" s="86"/>
      <c r="Q390" s="86"/>
      <c r="R390" s="87"/>
      <c r="S390" s="98"/>
      <c r="T390" s="141"/>
      <c r="U390" s="120"/>
      <c r="V390" s="135"/>
      <c r="W390" s="85"/>
      <c r="X390" s="118"/>
      <c r="Z390" s="82"/>
      <c r="AA390" s="82"/>
      <c r="AB390" s="145"/>
      <c r="AC390" s="143"/>
      <c r="AD390" s="152"/>
      <c r="AE390" s="152"/>
      <c r="AF390" s="152"/>
      <c r="AH390" s="84"/>
      <c r="AI390" s="84"/>
      <c r="AJ390" s="84"/>
      <c r="AK390" s="84"/>
      <c r="AL390" s="84"/>
      <c r="AM390" s="84"/>
      <c r="AN390" s="84"/>
      <c r="AO390" s="84"/>
      <c r="AP390" s="84"/>
      <c r="AQ390" s="84"/>
      <c r="AR390" s="84"/>
    </row>
    <row r="391" spans="2:44" s="146" customFormat="1" x14ac:dyDescent="0.2">
      <c r="B391" s="94"/>
      <c r="C391" s="94"/>
      <c r="D391" s="94"/>
      <c r="E391" s="94"/>
      <c r="F391" s="85"/>
      <c r="G391" s="85"/>
      <c r="H391" s="85"/>
      <c r="I391" s="85"/>
      <c r="J391" s="85"/>
      <c r="K391" s="85"/>
      <c r="L391" s="85"/>
      <c r="M391" s="85"/>
      <c r="N391" s="86"/>
      <c r="O391" s="86"/>
      <c r="P391" s="86"/>
      <c r="Q391" s="86"/>
      <c r="R391" s="87"/>
      <c r="S391" s="98"/>
      <c r="T391" s="141"/>
      <c r="U391" s="120"/>
      <c r="V391" s="135"/>
      <c r="W391" s="85"/>
      <c r="X391" s="118"/>
      <c r="Z391" s="82"/>
      <c r="AA391" s="82"/>
      <c r="AB391" s="145"/>
      <c r="AC391" s="143"/>
      <c r="AD391" s="152"/>
      <c r="AE391" s="152"/>
      <c r="AF391" s="152"/>
      <c r="AH391" s="84"/>
      <c r="AI391" s="84"/>
      <c r="AJ391" s="84"/>
      <c r="AK391" s="84"/>
      <c r="AL391" s="84"/>
      <c r="AM391" s="84"/>
      <c r="AN391" s="84"/>
      <c r="AO391" s="84"/>
      <c r="AP391" s="84"/>
      <c r="AQ391" s="84"/>
      <c r="AR391" s="84"/>
    </row>
    <row r="392" spans="2:44" s="146" customFormat="1" x14ac:dyDescent="0.2">
      <c r="B392" s="94"/>
      <c r="C392" s="94"/>
      <c r="D392" s="94"/>
      <c r="E392" s="94"/>
      <c r="F392" s="85"/>
      <c r="G392" s="85"/>
      <c r="H392" s="85"/>
      <c r="I392" s="85"/>
      <c r="J392" s="85"/>
      <c r="K392" s="85"/>
      <c r="L392" s="85"/>
      <c r="M392" s="85"/>
      <c r="N392" s="86"/>
      <c r="O392" s="86"/>
      <c r="P392" s="86"/>
      <c r="Q392" s="86"/>
      <c r="R392" s="87"/>
      <c r="S392" s="98"/>
      <c r="T392" s="141"/>
      <c r="U392" s="120"/>
      <c r="V392" s="135"/>
      <c r="W392" s="85"/>
      <c r="X392" s="118"/>
      <c r="Z392" s="82"/>
      <c r="AA392" s="82"/>
      <c r="AB392" s="145"/>
      <c r="AC392" s="143"/>
      <c r="AD392" s="152"/>
      <c r="AE392" s="152"/>
      <c r="AF392" s="152"/>
      <c r="AH392" s="84"/>
      <c r="AI392" s="84"/>
      <c r="AJ392" s="84"/>
      <c r="AK392" s="84"/>
      <c r="AL392" s="84"/>
      <c r="AM392" s="84"/>
      <c r="AN392" s="84"/>
      <c r="AO392" s="84"/>
      <c r="AP392" s="84"/>
      <c r="AQ392" s="84"/>
      <c r="AR392" s="84"/>
    </row>
    <row r="393" spans="2:44" s="146" customFormat="1" x14ac:dyDescent="0.2">
      <c r="B393" s="94"/>
      <c r="C393" s="94"/>
      <c r="D393" s="94"/>
      <c r="E393" s="94"/>
      <c r="F393" s="85"/>
      <c r="G393" s="85"/>
      <c r="H393" s="85"/>
      <c r="I393" s="85"/>
      <c r="J393" s="85"/>
      <c r="K393" s="85"/>
      <c r="L393" s="85"/>
      <c r="M393" s="85"/>
      <c r="N393" s="86"/>
      <c r="O393" s="86"/>
      <c r="P393" s="86"/>
      <c r="Q393" s="86"/>
      <c r="R393" s="87"/>
      <c r="S393" s="98"/>
      <c r="T393" s="141"/>
      <c r="U393" s="120"/>
      <c r="V393" s="135"/>
      <c r="W393" s="85"/>
      <c r="X393" s="118"/>
      <c r="Z393" s="82"/>
      <c r="AA393" s="82"/>
      <c r="AB393" s="145"/>
      <c r="AC393" s="143"/>
      <c r="AD393" s="152"/>
      <c r="AE393" s="152"/>
      <c r="AF393" s="152"/>
      <c r="AH393" s="84"/>
      <c r="AI393" s="84"/>
      <c r="AJ393" s="84"/>
      <c r="AK393" s="84"/>
      <c r="AL393" s="84"/>
      <c r="AM393" s="84"/>
      <c r="AN393" s="84"/>
      <c r="AO393" s="84"/>
      <c r="AP393" s="84"/>
      <c r="AQ393" s="84"/>
      <c r="AR393" s="84"/>
    </row>
    <row r="394" spans="2:44" s="146" customFormat="1" x14ac:dyDescent="0.2">
      <c r="B394" s="94"/>
      <c r="C394" s="94"/>
      <c r="D394" s="94"/>
      <c r="E394" s="94"/>
      <c r="F394" s="85"/>
      <c r="G394" s="85"/>
      <c r="H394" s="85"/>
      <c r="I394" s="85"/>
      <c r="J394" s="85"/>
      <c r="K394" s="85"/>
      <c r="L394" s="85"/>
      <c r="M394" s="85"/>
      <c r="N394" s="86"/>
      <c r="O394" s="86"/>
      <c r="P394" s="86"/>
      <c r="Q394" s="86"/>
      <c r="R394" s="87"/>
      <c r="S394" s="98"/>
      <c r="T394" s="141"/>
      <c r="U394" s="120"/>
      <c r="V394" s="135"/>
      <c r="W394" s="85"/>
      <c r="X394" s="118"/>
      <c r="Z394" s="82"/>
      <c r="AA394" s="82"/>
      <c r="AB394" s="145"/>
      <c r="AC394" s="143"/>
      <c r="AD394" s="152"/>
      <c r="AE394" s="152"/>
      <c r="AF394" s="152"/>
      <c r="AH394" s="84"/>
      <c r="AI394" s="84"/>
      <c r="AJ394" s="84"/>
      <c r="AK394" s="84"/>
      <c r="AL394" s="84"/>
      <c r="AM394" s="84"/>
      <c r="AN394" s="84"/>
      <c r="AO394" s="84"/>
      <c r="AP394" s="84"/>
      <c r="AQ394" s="84"/>
      <c r="AR394" s="84"/>
    </row>
    <row r="395" spans="2:44" s="146" customFormat="1" x14ac:dyDescent="0.2">
      <c r="B395" s="94"/>
      <c r="C395" s="94"/>
      <c r="D395" s="94"/>
      <c r="E395" s="94"/>
      <c r="F395" s="85"/>
      <c r="G395" s="85"/>
      <c r="H395" s="85"/>
      <c r="I395" s="85"/>
      <c r="J395" s="85"/>
      <c r="K395" s="85"/>
      <c r="L395" s="85"/>
      <c r="M395" s="85"/>
      <c r="N395" s="86"/>
      <c r="O395" s="86"/>
      <c r="P395" s="86"/>
      <c r="Q395" s="86"/>
      <c r="R395" s="87"/>
      <c r="S395" s="98"/>
      <c r="T395" s="141"/>
      <c r="U395" s="120"/>
      <c r="V395" s="135"/>
      <c r="W395" s="85"/>
      <c r="X395" s="118"/>
      <c r="Z395" s="82"/>
      <c r="AA395" s="82"/>
      <c r="AB395" s="145"/>
      <c r="AC395" s="143"/>
      <c r="AD395" s="152"/>
      <c r="AE395" s="152"/>
      <c r="AF395" s="152"/>
      <c r="AH395" s="84"/>
      <c r="AI395" s="84"/>
      <c r="AJ395" s="84"/>
      <c r="AK395" s="84"/>
      <c r="AL395" s="84"/>
      <c r="AM395" s="84"/>
      <c r="AN395" s="84"/>
      <c r="AO395" s="84"/>
      <c r="AP395" s="84"/>
      <c r="AQ395" s="84"/>
      <c r="AR395" s="84"/>
    </row>
    <row r="396" spans="2:44" s="146" customFormat="1" x14ac:dyDescent="0.2">
      <c r="B396" s="94"/>
      <c r="C396" s="94"/>
      <c r="D396" s="94"/>
      <c r="E396" s="94"/>
      <c r="F396" s="85"/>
      <c r="G396" s="85"/>
      <c r="H396" s="85"/>
      <c r="I396" s="85"/>
      <c r="J396" s="85"/>
      <c r="K396" s="85"/>
      <c r="L396" s="85"/>
      <c r="M396" s="85"/>
      <c r="N396" s="86"/>
      <c r="O396" s="86"/>
      <c r="P396" s="86"/>
      <c r="Q396" s="86"/>
      <c r="R396" s="87"/>
      <c r="S396" s="98"/>
      <c r="T396" s="141"/>
      <c r="U396" s="120"/>
      <c r="V396" s="135"/>
      <c r="W396" s="85"/>
      <c r="X396" s="118"/>
      <c r="Z396" s="82"/>
      <c r="AA396" s="82"/>
      <c r="AB396" s="145"/>
      <c r="AC396" s="143"/>
      <c r="AD396" s="152"/>
      <c r="AE396" s="152"/>
      <c r="AF396" s="152"/>
      <c r="AH396" s="84"/>
      <c r="AI396" s="84"/>
      <c r="AJ396" s="84"/>
      <c r="AK396" s="84"/>
      <c r="AL396" s="84"/>
      <c r="AM396" s="84"/>
      <c r="AN396" s="84"/>
      <c r="AO396" s="84"/>
      <c r="AP396" s="84"/>
      <c r="AQ396" s="84"/>
      <c r="AR396" s="84"/>
    </row>
    <row r="397" spans="2:44" s="146" customFormat="1" x14ac:dyDescent="0.2">
      <c r="B397" s="94"/>
      <c r="C397" s="94"/>
      <c r="D397" s="94"/>
      <c r="E397" s="94"/>
      <c r="F397" s="85"/>
      <c r="G397" s="85"/>
      <c r="H397" s="85"/>
      <c r="I397" s="85"/>
      <c r="J397" s="85"/>
      <c r="K397" s="85"/>
      <c r="L397" s="85"/>
      <c r="M397" s="85"/>
      <c r="N397" s="86"/>
      <c r="O397" s="86"/>
      <c r="P397" s="86"/>
      <c r="Q397" s="86"/>
      <c r="R397" s="87"/>
      <c r="S397" s="98"/>
      <c r="T397" s="141"/>
      <c r="U397" s="120"/>
      <c r="V397" s="135"/>
      <c r="W397" s="85"/>
      <c r="X397" s="118"/>
      <c r="Z397" s="82"/>
      <c r="AA397" s="82"/>
      <c r="AB397" s="145"/>
      <c r="AC397" s="143"/>
      <c r="AD397" s="152"/>
      <c r="AE397" s="152"/>
      <c r="AF397" s="152"/>
      <c r="AH397" s="84"/>
      <c r="AI397" s="84"/>
      <c r="AJ397" s="84"/>
      <c r="AK397" s="84"/>
      <c r="AL397" s="84"/>
      <c r="AM397" s="84"/>
      <c r="AN397" s="84"/>
      <c r="AO397" s="84"/>
      <c r="AP397" s="84"/>
      <c r="AQ397" s="84"/>
      <c r="AR397" s="84"/>
    </row>
    <row r="398" spans="2:44" s="146" customFormat="1" x14ac:dyDescent="0.2">
      <c r="B398" s="94"/>
      <c r="C398" s="94"/>
      <c r="D398" s="94"/>
      <c r="E398" s="94"/>
      <c r="F398" s="85"/>
      <c r="G398" s="85"/>
      <c r="H398" s="85"/>
      <c r="I398" s="85"/>
      <c r="J398" s="85"/>
      <c r="K398" s="85"/>
      <c r="L398" s="85"/>
      <c r="M398" s="85"/>
      <c r="N398" s="86"/>
      <c r="O398" s="86"/>
      <c r="P398" s="86"/>
      <c r="Q398" s="86"/>
      <c r="R398" s="87"/>
      <c r="S398" s="98"/>
      <c r="T398" s="141"/>
      <c r="U398" s="120"/>
      <c r="V398" s="135"/>
      <c r="W398" s="85"/>
      <c r="X398" s="118"/>
      <c r="Z398" s="82"/>
      <c r="AA398" s="82"/>
      <c r="AB398" s="145"/>
      <c r="AC398" s="143"/>
      <c r="AD398" s="152"/>
      <c r="AE398" s="152"/>
      <c r="AF398" s="152"/>
      <c r="AH398" s="84"/>
      <c r="AI398" s="84"/>
      <c r="AJ398" s="84"/>
      <c r="AK398" s="84"/>
      <c r="AL398" s="84"/>
      <c r="AM398" s="84"/>
      <c r="AN398" s="84"/>
      <c r="AO398" s="84"/>
      <c r="AP398" s="84"/>
      <c r="AQ398" s="84"/>
      <c r="AR398" s="84"/>
    </row>
    <row r="399" spans="2:44" s="146" customFormat="1" x14ac:dyDescent="0.2">
      <c r="B399" s="94"/>
      <c r="C399" s="94"/>
      <c r="D399" s="94"/>
      <c r="E399" s="94"/>
      <c r="F399" s="85"/>
      <c r="G399" s="85"/>
      <c r="H399" s="85"/>
      <c r="I399" s="85"/>
      <c r="J399" s="85"/>
      <c r="K399" s="85"/>
      <c r="L399" s="85"/>
      <c r="M399" s="85"/>
      <c r="N399" s="86"/>
      <c r="O399" s="86"/>
      <c r="P399" s="86"/>
      <c r="Q399" s="86"/>
      <c r="R399" s="87"/>
      <c r="S399" s="98"/>
      <c r="T399" s="141"/>
      <c r="U399" s="120"/>
      <c r="V399" s="135"/>
      <c r="W399" s="85"/>
      <c r="X399" s="118"/>
      <c r="Z399" s="82"/>
      <c r="AA399" s="82"/>
      <c r="AB399" s="145"/>
      <c r="AC399" s="143"/>
      <c r="AD399" s="152"/>
      <c r="AE399" s="152"/>
      <c r="AF399" s="152"/>
      <c r="AH399" s="84"/>
      <c r="AI399" s="84"/>
      <c r="AJ399" s="84"/>
      <c r="AK399" s="84"/>
      <c r="AL399" s="84"/>
      <c r="AM399" s="84"/>
      <c r="AN399" s="84"/>
      <c r="AO399" s="84"/>
      <c r="AP399" s="84"/>
      <c r="AQ399" s="84"/>
      <c r="AR399" s="84"/>
    </row>
    <row r="400" spans="2:44" s="146" customFormat="1" x14ac:dyDescent="0.2">
      <c r="B400" s="94"/>
      <c r="C400" s="94"/>
      <c r="D400" s="94"/>
      <c r="E400" s="94"/>
      <c r="F400" s="85"/>
      <c r="G400" s="85"/>
      <c r="H400" s="85"/>
      <c r="I400" s="85"/>
      <c r="J400" s="85"/>
      <c r="K400" s="85"/>
      <c r="L400" s="85"/>
      <c r="M400" s="85"/>
      <c r="N400" s="86"/>
      <c r="O400" s="86"/>
      <c r="P400" s="86"/>
      <c r="Q400" s="86"/>
      <c r="R400" s="87"/>
      <c r="S400" s="98"/>
      <c r="T400" s="141"/>
      <c r="U400" s="120"/>
      <c r="V400" s="135"/>
      <c r="W400" s="85"/>
      <c r="X400" s="118"/>
      <c r="Z400" s="82"/>
      <c r="AA400" s="82"/>
      <c r="AB400" s="145"/>
      <c r="AC400" s="143"/>
      <c r="AD400" s="152"/>
      <c r="AE400" s="152"/>
      <c r="AF400" s="152"/>
      <c r="AH400" s="84"/>
      <c r="AI400" s="84"/>
      <c r="AJ400" s="84"/>
      <c r="AK400" s="84"/>
      <c r="AL400" s="84"/>
      <c r="AM400" s="84"/>
      <c r="AN400" s="84"/>
      <c r="AO400" s="84"/>
      <c r="AP400" s="84"/>
      <c r="AQ400" s="84"/>
      <c r="AR400" s="84"/>
    </row>
    <row r="401" spans="2:44" s="146" customFormat="1" x14ac:dyDescent="0.2">
      <c r="B401" s="94"/>
      <c r="C401" s="94"/>
      <c r="D401" s="94"/>
      <c r="E401" s="94"/>
      <c r="F401" s="85"/>
      <c r="G401" s="85"/>
      <c r="H401" s="85"/>
      <c r="I401" s="85"/>
      <c r="J401" s="85"/>
      <c r="K401" s="85"/>
      <c r="L401" s="85"/>
      <c r="M401" s="85"/>
      <c r="N401" s="86"/>
      <c r="O401" s="86"/>
      <c r="P401" s="86"/>
      <c r="Q401" s="86"/>
      <c r="R401" s="87"/>
      <c r="S401" s="98"/>
      <c r="T401" s="141"/>
      <c r="U401" s="120"/>
      <c r="V401" s="135"/>
      <c r="W401" s="85"/>
      <c r="X401" s="118"/>
      <c r="Z401" s="82"/>
      <c r="AA401" s="82"/>
      <c r="AB401" s="145"/>
      <c r="AC401" s="143"/>
      <c r="AD401" s="152"/>
      <c r="AE401" s="152"/>
      <c r="AF401" s="152"/>
      <c r="AH401" s="84"/>
      <c r="AI401" s="84"/>
      <c r="AJ401" s="84"/>
      <c r="AK401" s="84"/>
      <c r="AL401" s="84"/>
      <c r="AM401" s="84"/>
      <c r="AN401" s="84"/>
      <c r="AO401" s="84"/>
      <c r="AP401" s="84"/>
      <c r="AQ401" s="84"/>
      <c r="AR401" s="84"/>
    </row>
    <row r="402" spans="2:44" s="146" customFormat="1" x14ac:dyDescent="0.2">
      <c r="B402" s="94"/>
      <c r="C402" s="94"/>
      <c r="D402" s="94"/>
      <c r="E402" s="94"/>
      <c r="F402" s="85"/>
      <c r="G402" s="85"/>
      <c r="H402" s="85"/>
      <c r="I402" s="85"/>
      <c r="J402" s="85"/>
      <c r="K402" s="85"/>
      <c r="L402" s="85"/>
      <c r="M402" s="85"/>
      <c r="N402" s="86"/>
      <c r="O402" s="86"/>
      <c r="P402" s="86"/>
      <c r="Q402" s="86"/>
      <c r="R402" s="87"/>
      <c r="S402" s="98"/>
      <c r="T402" s="141"/>
      <c r="U402" s="120"/>
      <c r="V402" s="135"/>
      <c r="W402" s="85"/>
      <c r="X402" s="118"/>
      <c r="Z402" s="82"/>
      <c r="AA402" s="82"/>
      <c r="AB402" s="145"/>
      <c r="AC402" s="143"/>
      <c r="AD402" s="152"/>
      <c r="AE402" s="152"/>
      <c r="AF402" s="152"/>
      <c r="AH402" s="84"/>
      <c r="AI402" s="84"/>
      <c r="AJ402" s="84"/>
      <c r="AK402" s="84"/>
      <c r="AL402" s="84"/>
      <c r="AM402" s="84"/>
      <c r="AN402" s="84"/>
      <c r="AO402" s="84"/>
      <c r="AP402" s="84"/>
      <c r="AQ402" s="84"/>
      <c r="AR402" s="84"/>
    </row>
    <row r="403" spans="2:44" s="146" customFormat="1" x14ac:dyDescent="0.2">
      <c r="B403" s="94"/>
      <c r="C403" s="94"/>
      <c r="D403" s="94"/>
      <c r="E403" s="94"/>
      <c r="F403" s="85"/>
      <c r="G403" s="85"/>
      <c r="H403" s="85"/>
      <c r="I403" s="85"/>
      <c r="J403" s="85"/>
      <c r="K403" s="85"/>
      <c r="L403" s="85"/>
      <c r="M403" s="85"/>
      <c r="N403" s="86"/>
      <c r="O403" s="86"/>
      <c r="P403" s="86"/>
      <c r="Q403" s="86"/>
      <c r="R403" s="87"/>
      <c r="S403" s="98"/>
      <c r="T403" s="141"/>
      <c r="U403" s="120"/>
      <c r="V403" s="135"/>
      <c r="W403" s="85"/>
      <c r="X403" s="118"/>
      <c r="Z403" s="82"/>
      <c r="AA403" s="82"/>
      <c r="AB403" s="145"/>
      <c r="AC403" s="143"/>
      <c r="AD403" s="152"/>
      <c r="AE403" s="152"/>
      <c r="AF403" s="152"/>
      <c r="AH403" s="84"/>
      <c r="AI403" s="84"/>
      <c r="AJ403" s="84"/>
      <c r="AK403" s="84"/>
      <c r="AL403" s="84"/>
      <c r="AM403" s="84"/>
      <c r="AN403" s="84"/>
      <c r="AO403" s="84"/>
      <c r="AP403" s="84"/>
      <c r="AQ403" s="84"/>
      <c r="AR403" s="84"/>
    </row>
    <row r="404" spans="2:44" s="146" customFormat="1" x14ac:dyDescent="0.2">
      <c r="B404" s="94"/>
      <c r="C404" s="94"/>
      <c r="D404" s="94"/>
      <c r="E404" s="94"/>
      <c r="F404" s="85"/>
      <c r="G404" s="85"/>
      <c r="H404" s="85"/>
      <c r="I404" s="85"/>
      <c r="J404" s="85"/>
      <c r="K404" s="85"/>
      <c r="L404" s="85"/>
      <c r="M404" s="85"/>
      <c r="N404" s="86"/>
      <c r="O404" s="86"/>
      <c r="P404" s="86"/>
      <c r="Q404" s="86"/>
      <c r="R404" s="87"/>
      <c r="S404" s="98"/>
      <c r="T404" s="141"/>
      <c r="U404" s="120"/>
      <c r="V404" s="135"/>
      <c r="W404" s="85"/>
      <c r="X404" s="118"/>
      <c r="Z404" s="82"/>
      <c r="AA404" s="82"/>
      <c r="AB404" s="145"/>
      <c r="AC404" s="143"/>
      <c r="AD404" s="152"/>
      <c r="AE404" s="152"/>
      <c r="AF404" s="152"/>
      <c r="AH404" s="84"/>
      <c r="AI404" s="84"/>
      <c r="AJ404" s="84"/>
      <c r="AK404" s="84"/>
      <c r="AL404" s="84"/>
      <c r="AM404" s="84"/>
      <c r="AN404" s="84"/>
      <c r="AO404" s="84"/>
      <c r="AP404" s="84"/>
      <c r="AQ404" s="84"/>
      <c r="AR404" s="84"/>
    </row>
    <row r="405" spans="2:44" s="146" customFormat="1" x14ac:dyDescent="0.2">
      <c r="B405" s="94"/>
      <c r="C405" s="94"/>
      <c r="D405" s="94"/>
      <c r="E405" s="94"/>
      <c r="F405" s="85"/>
      <c r="G405" s="85"/>
      <c r="H405" s="85"/>
      <c r="I405" s="85"/>
      <c r="J405" s="85"/>
      <c r="K405" s="85"/>
      <c r="L405" s="85"/>
      <c r="M405" s="85"/>
      <c r="N405" s="86"/>
      <c r="O405" s="86"/>
      <c r="P405" s="86"/>
      <c r="Q405" s="86"/>
      <c r="R405" s="87"/>
      <c r="S405" s="98"/>
      <c r="T405" s="141"/>
      <c r="U405" s="120"/>
      <c r="V405" s="135"/>
      <c r="W405" s="85"/>
      <c r="X405" s="118"/>
      <c r="Z405" s="82"/>
      <c r="AA405" s="82"/>
      <c r="AB405" s="145"/>
      <c r="AC405" s="143"/>
      <c r="AD405" s="152"/>
      <c r="AE405" s="152"/>
      <c r="AF405" s="152"/>
      <c r="AH405" s="84"/>
      <c r="AI405" s="84"/>
      <c r="AJ405" s="84"/>
      <c r="AK405" s="84"/>
      <c r="AL405" s="84"/>
      <c r="AM405" s="84"/>
      <c r="AN405" s="84"/>
      <c r="AO405" s="84"/>
      <c r="AP405" s="84"/>
      <c r="AQ405" s="84"/>
      <c r="AR405" s="84"/>
    </row>
    <row r="406" spans="2:44" s="146" customFormat="1" x14ac:dyDescent="0.2">
      <c r="B406" s="94"/>
      <c r="C406" s="94"/>
      <c r="D406" s="94"/>
      <c r="E406" s="94"/>
      <c r="F406" s="85"/>
      <c r="G406" s="85"/>
      <c r="H406" s="85"/>
      <c r="I406" s="85"/>
      <c r="J406" s="85"/>
      <c r="K406" s="85"/>
      <c r="L406" s="85"/>
      <c r="M406" s="85"/>
      <c r="N406" s="86"/>
      <c r="O406" s="86"/>
      <c r="P406" s="86"/>
      <c r="Q406" s="86"/>
      <c r="R406" s="87"/>
      <c r="S406" s="98"/>
      <c r="T406" s="141"/>
      <c r="U406" s="120"/>
      <c r="V406" s="135"/>
      <c r="W406" s="85"/>
      <c r="X406" s="118"/>
      <c r="Z406" s="82"/>
      <c r="AA406" s="82"/>
      <c r="AB406" s="145"/>
      <c r="AC406" s="143"/>
      <c r="AD406" s="152"/>
      <c r="AE406" s="152"/>
      <c r="AF406" s="152"/>
      <c r="AH406" s="84"/>
      <c r="AI406" s="84"/>
      <c r="AJ406" s="84"/>
      <c r="AK406" s="84"/>
      <c r="AL406" s="84"/>
      <c r="AM406" s="84"/>
      <c r="AN406" s="84"/>
      <c r="AO406" s="84"/>
      <c r="AP406" s="84"/>
      <c r="AQ406" s="84"/>
      <c r="AR406" s="84"/>
    </row>
    <row r="407" spans="2:44" s="146" customFormat="1" x14ac:dyDescent="0.2">
      <c r="B407" s="94"/>
      <c r="C407" s="94"/>
      <c r="D407" s="94"/>
      <c r="E407" s="94"/>
      <c r="F407" s="85"/>
      <c r="G407" s="85"/>
      <c r="H407" s="85"/>
      <c r="I407" s="85"/>
      <c r="J407" s="85"/>
      <c r="K407" s="85"/>
      <c r="L407" s="85"/>
      <c r="M407" s="85"/>
      <c r="N407" s="86"/>
      <c r="O407" s="86"/>
      <c r="P407" s="86"/>
      <c r="Q407" s="86"/>
      <c r="R407" s="87"/>
      <c r="S407" s="98"/>
      <c r="T407" s="141"/>
      <c r="U407" s="120"/>
      <c r="V407" s="135"/>
      <c r="W407" s="85"/>
      <c r="X407" s="118"/>
      <c r="Z407" s="82"/>
      <c r="AA407" s="82"/>
      <c r="AB407" s="145"/>
      <c r="AC407" s="143"/>
      <c r="AD407" s="152"/>
      <c r="AE407" s="152"/>
      <c r="AF407" s="152"/>
      <c r="AH407" s="84"/>
      <c r="AI407" s="84"/>
      <c r="AJ407" s="84"/>
      <c r="AK407" s="84"/>
      <c r="AL407" s="84"/>
      <c r="AM407" s="84"/>
      <c r="AN407" s="84"/>
      <c r="AO407" s="84"/>
      <c r="AP407" s="84"/>
      <c r="AQ407" s="84"/>
      <c r="AR407" s="84"/>
    </row>
    <row r="408" spans="2:44" s="146" customFormat="1" x14ac:dyDescent="0.2">
      <c r="B408" s="94"/>
      <c r="C408" s="94"/>
      <c r="D408" s="94"/>
      <c r="E408" s="94"/>
      <c r="F408" s="85"/>
      <c r="G408" s="85"/>
      <c r="H408" s="85"/>
      <c r="I408" s="85"/>
      <c r="J408" s="85"/>
      <c r="K408" s="85"/>
      <c r="L408" s="85"/>
      <c r="M408" s="85"/>
      <c r="N408" s="86"/>
      <c r="O408" s="86"/>
      <c r="P408" s="86"/>
      <c r="Q408" s="86"/>
      <c r="R408" s="87"/>
      <c r="S408" s="98"/>
      <c r="T408" s="141"/>
      <c r="U408" s="120"/>
      <c r="V408" s="135"/>
      <c r="W408" s="85"/>
      <c r="X408" s="118"/>
      <c r="Z408" s="82"/>
      <c r="AA408" s="82"/>
      <c r="AB408" s="145"/>
      <c r="AC408" s="143"/>
      <c r="AD408" s="152"/>
      <c r="AE408" s="152"/>
      <c r="AF408" s="152"/>
      <c r="AH408" s="84"/>
      <c r="AI408" s="84"/>
      <c r="AJ408" s="84"/>
      <c r="AK408" s="84"/>
      <c r="AL408" s="84"/>
      <c r="AM408" s="84"/>
      <c r="AN408" s="84"/>
      <c r="AO408" s="84"/>
      <c r="AP408" s="84"/>
      <c r="AQ408" s="84"/>
      <c r="AR408" s="84"/>
    </row>
    <row r="409" spans="2:44" s="146" customFormat="1" x14ac:dyDescent="0.2">
      <c r="B409" s="94"/>
      <c r="C409" s="94"/>
      <c r="D409" s="94"/>
      <c r="E409" s="94"/>
      <c r="F409" s="85"/>
      <c r="G409" s="85"/>
      <c r="H409" s="85"/>
      <c r="I409" s="85"/>
      <c r="J409" s="85"/>
      <c r="K409" s="85"/>
      <c r="L409" s="85"/>
      <c r="M409" s="85"/>
      <c r="N409" s="86"/>
      <c r="O409" s="86"/>
      <c r="P409" s="86"/>
      <c r="Q409" s="86"/>
      <c r="R409" s="87"/>
      <c r="S409" s="98"/>
      <c r="T409" s="141"/>
      <c r="U409" s="120"/>
      <c r="V409" s="135"/>
      <c r="W409" s="85"/>
      <c r="X409" s="118"/>
      <c r="Z409" s="82"/>
      <c r="AA409" s="82"/>
      <c r="AB409" s="145"/>
      <c r="AC409" s="143"/>
      <c r="AD409" s="152"/>
      <c r="AE409" s="152"/>
      <c r="AF409" s="152"/>
      <c r="AH409" s="84"/>
      <c r="AI409" s="84"/>
      <c r="AJ409" s="84"/>
      <c r="AK409" s="84"/>
      <c r="AL409" s="84"/>
      <c r="AM409" s="84"/>
      <c r="AN409" s="84"/>
      <c r="AO409" s="84"/>
      <c r="AP409" s="84"/>
      <c r="AQ409" s="84"/>
      <c r="AR409" s="84"/>
    </row>
    <row r="410" spans="2:44" s="146" customFormat="1" x14ac:dyDescent="0.2">
      <c r="B410" s="94"/>
      <c r="C410" s="94"/>
      <c r="D410" s="94"/>
      <c r="E410" s="94"/>
      <c r="F410" s="85"/>
      <c r="G410" s="85"/>
      <c r="H410" s="85"/>
      <c r="I410" s="85"/>
      <c r="J410" s="85"/>
      <c r="K410" s="85"/>
      <c r="L410" s="85"/>
      <c r="M410" s="85"/>
      <c r="N410" s="86"/>
      <c r="O410" s="86"/>
      <c r="P410" s="86"/>
      <c r="Q410" s="86"/>
      <c r="R410" s="87"/>
      <c r="S410" s="98"/>
      <c r="T410" s="141"/>
      <c r="U410" s="120"/>
      <c r="V410" s="135"/>
      <c r="W410" s="85"/>
      <c r="X410" s="118"/>
      <c r="Z410" s="82"/>
      <c r="AA410" s="82"/>
      <c r="AB410" s="145"/>
      <c r="AC410" s="143"/>
      <c r="AD410" s="152"/>
      <c r="AE410" s="152"/>
      <c r="AF410" s="152"/>
      <c r="AH410" s="84"/>
      <c r="AI410" s="84"/>
      <c r="AJ410" s="84"/>
      <c r="AK410" s="84"/>
      <c r="AL410" s="84"/>
      <c r="AM410" s="84"/>
      <c r="AN410" s="84"/>
      <c r="AO410" s="84"/>
      <c r="AP410" s="84"/>
      <c r="AQ410" s="84"/>
      <c r="AR410" s="84"/>
    </row>
    <row r="411" spans="2:44" s="146" customFormat="1" x14ac:dyDescent="0.2">
      <c r="B411" s="94"/>
      <c r="C411" s="94"/>
      <c r="D411" s="94"/>
      <c r="E411" s="94"/>
      <c r="F411" s="85"/>
      <c r="G411" s="85"/>
      <c r="H411" s="85"/>
      <c r="I411" s="85"/>
      <c r="J411" s="85"/>
      <c r="K411" s="85"/>
      <c r="L411" s="85"/>
      <c r="M411" s="85"/>
      <c r="N411" s="86"/>
      <c r="O411" s="86"/>
      <c r="P411" s="86"/>
      <c r="Q411" s="86"/>
      <c r="R411" s="87"/>
      <c r="S411" s="98"/>
      <c r="T411" s="141"/>
      <c r="U411" s="120"/>
      <c r="V411" s="135"/>
      <c r="W411" s="85"/>
      <c r="X411" s="118"/>
      <c r="Z411" s="82"/>
      <c r="AA411" s="82"/>
      <c r="AB411" s="145"/>
      <c r="AC411" s="143"/>
      <c r="AD411" s="152"/>
      <c r="AE411" s="152"/>
      <c r="AF411" s="152"/>
      <c r="AH411" s="84"/>
      <c r="AI411" s="84"/>
      <c r="AJ411" s="84"/>
      <c r="AK411" s="84"/>
      <c r="AL411" s="84"/>
      <c r="AM411" s="84"/>
      <c r="AN411" s="84"/>
      <c r="AO411" s="84"/>
      <c r="AP411" s="84"/>
      <c r="AQ411" s="84"/>
      <c r="AR411" s="84"/>
    </row>
    <row r="412" spans="2:44" s="146" customFormat="1" x14ac:dyDescent="0.2">
      <c r="B412" s="94"/>
      <c r="C412" s="94"/>
      <c r="D412" s="94"/>
      <c r="E412" s="94"/>
      <c r="F412" s="85"/>
      <c r="G412" s="85"/>
      <c r="H412" s="85"/>
      <c r="I412" s="85"/>
      <c r="J412" s="85"/>
      <c r="K412" s="85"/>
      <c r="L412" s="85"/>
      <c r="M412" s="85"/>
      <c r="N412" s="86"/>
      <c r="O412" s="86"/>
      <c r="P412" s="86"/>
      <c r="Q412" s="86"/>
      <c r="R412" s="87"/>
      <c r="S412" s="98"/>
      <c r="T412" s="141"/>
      <c r="U412" s="120"/>
      <c r="V412" s="135"/>
      <c r="W412" s="85"/>
      <c r="X412" s="118"/>
      <c r="Z412" s="82"/>
      <c r="AA412" s="82"/>
      <c r="AB412" s="145"/>
      <c r="AC412" s="143"/>
      <c r="AD412" s="152"/>
      <c r="AE412" s="152"/>
      <c r="AF412" s="152"/>
      <c r="AH412" s="84"/>
      <c r="AI412" s="84"/>
      <c r="AJ412" s="84"/>
      <c r="AK412" s="84"/>
      <c r="AL412" s="84"/>
      <c r="AM412" s="84"/>
      <c r="AN412" s="84"/>
      <c r="AO412" s="84"/>
      <c r="AP412" s="84"/>
      <c r="AQ412" s="84"/>
      <c r="AR412" s="84"/>
    </row>
    <row r="413" spans="2:44" s="146" customFormat="1" x14ac:dyDescent="0.2">
      <c r="B413" s="94"/>
      <c r="C413" s="94"/>
      <c r="D413" s="94"/>
      <c r="E413" s="94"/>
      <c r="F413" s="85"/>
      <c r="G413" s="85"/>
      <c r="H413" s="85"/>
      <c r="I413" s="85"/>
      <c r="J413" s="85"/>
      <c r="K413" s="85"/>
      <c r="L413" s="85"/>
      <c r="M413" s="85"/>
      <c r="N413" s="86"/>
      <c r="O413" s="86"/>
      <c r="P413" s="86"/>
      <c r="Q413" s="86"/>
      <c r="R413" s="87"/>
      <c r="S413" s="98"/>
      <c r="T413" s="141"/>
      <c r="U413" s="120"/>
      <c r="V413" s="135"/>
      <c r="W413" s="85"/>
      <c r="X413" s="118"/>
      <c r="Z413" s="82"/>
      <c r="AA413" s="82"/>
      <c r="AB413" s="145"/>
      <c r="AC413" s="143"/>
      <c r="AD413" s="152"/>
      <c r="AE413" s="152"/>
      <c r="AF413" s="152"/>
      <c r="AH413" s="84"/>
      <c r="AI413" s="84"/>
      <c r="AJ413" s="84"/>
      <c r="AK413" s="84"/>
      <c r="AL413" s="84"/>
      <c r="AM413" s="84"/>
      <c r="AN413" s="84"/>
      <c r="AO413" s="84"/>
      <c r="AP413" s="84"/>
      <c r="AQ413" s="84"/>
      <c r="AR413" s="84"/>
    </row>
    <row r="414" spans="2:44" s="146" customFormat="1" x14ac:dyDescent="0.2">
      <c r="B414" s="94"/>
      <c r="C414" s="94"/>
      <c r="D414" s="94"/>
      <c r="E414" s="94"/>
      <c r="F414" s="85"/>
      <c r="G414" s="85"/>
      <c r="H414" s="85"/>
      <c r="I414" s="85"/>
      <c r="J414" s="85"/>
      <c r="K414" s="85"/>
      <c r="L414" s="85"/>
      <c r="M414" s="85"/>
      <c r="N414" s="86"/>
      <c r="O414" s="86"/>
      <c r="P414" s="86"/>
      <c r="Q414" s="86"/>
      <c r="R414" s="87"/>
      <c r="S414" s="98"/>
      <c r="T414" s="141"/>
      <c r="U414" s="120"/>
      <c r="V414" s="135"/>
      <c r="W414" s="85"/>
      <c r="X414" s="118"/>
      <c r="Z414" s="82"/>
      <c r="AA414" s="82"/>
      <c r="AB414" s="145"/>
      <c r="AC414" s="143"/>
      <c r="AD414" s="152"/>
      <c r="AE414" s="152"/>
      <c r="AF414" s="152"/>
      <c r="AH414" s="84"/>
      <c r="AI414" s="84"/>
      <c r="AJ414" s="84"/>
      <c r="AK414" s="84"/>
      <c r="AL414" s="84"/>
      <c r="AM414" s="84"/>
      <c r="AN414" s="84"/>
      <c r="AO414" s="84"/>
      <c r="AP414" s="84"/>
      <c r="AQ414" s="84"/>
      <c r="AR414" s="84"/>
    </row>
    <row r="415" spans="2:44" s="146" customFormat="1" x14ac:dyDescent="0.2">
      <c r="B415" s="94"/>
      <c r="C415" s="94"/>
      <c r="D415" s="94"/>
      <c r="E415" s="94"/>
      <c r="F415" s="85"/>
      <c r="G415" s="85"/>
      <c r="H415" s="85"/>
      <c r="I415" s="85"/>
      <c r="J415" s="85"/>
      <c r="K415" s="85"/>
      <c r="L415" s="85"/>
      <c r="M415" s="85"/>
      <c r="N415" s="86"/>
      <c r="O415" s="86"/>
      <c r="P415" s="86"/>
      <c r="Q415" s="86"/>
      <c r="R415" s="87"/>
      <c r="S415" s="98"/>
      <c r="T415" s="141"/>
      <c r="U415" s="120"/>
      <c r="V415" s="135"/>
      <c r="W415" s="85"/>
      <c r="X415" s="118"/>
      <c r="Z415" s="82"/>
      <c r="AA415" s="82"/>
      <c r="AB415" s="145"/>
      <c r="AC415" s="143"/>
      <c r="AD415" s="152"/>
      <c r="AE415" s="152"/>
      <c r="AF415" s="152"/>
      <c r="AH415" s="84"/>
      <c r="AI415" s="84"/>
      <c r="AJ415" s="84"/>
      <c r="AK415" s="84"/>
      <c r="AL415" s="84"/>
      <c r="AM415" s="84"/>
      <c r="AN415" s="84"/>
      <c r="AO415" s="84"/>
      <c r="AP415" s="84"/>
      <c r="AQ415" s="84"/>
      <c r="AR415" s="84"/>
    </row>
    <row r="416" spans="2:44" s="146" customFormat="1" x14ac:dyDescent="0.2">
      <c r="B416" s="94"/>
      <c r="C416" s="94"/>
      <c r="D416" s="94"/>
      <c r="E416" s="94"/>
      <c r="F416" s="85"/>
      <c r="G416" s="85"/>
      <c r="H416" s="85"/>
      <c r="I416" s="85"/>
      <c r="J416" s="85"/>
      <c r="K416" s="85"/>
      <c r="L416" s="85"/>
      <c r="M416" s="85"/>
      <c r="N416" s="86"/>
      <c r="O416" s="86"/>
      <c r="P416" s="86"/>
      <c r="Q416" s="86"/>
      <c r="R416" s="87"/>
      <c r="S416" s="98"/>
      <c r="T416" s="141"/>
      <c r="U416" s="120"/>
      <c r="V416" s="135"/>
      <c r="W416" s="85"/>
      <c r="X416" s="118"/>
      <c r="Z416" s="82"/>
      <c r="AA416" s="82"/>
      <c r="AB416" s="145"/>
      <c r="AC416" s="143"/>
      <c r="AD416" s="152"/>
      <c r="AE416" s="152"/>
      <c r="AF416" s="152"/>
      <c r="AH416" s="84"/>
      <c r="AI416" s="84"/>
      <c r="AJ416" s="84"/>
      <c r="AK416" s="84"/>
      <c r="AL416" s="84"/>
      <c r="AM416" s="84"/>
      <c r="AN416" s="84"/>
      <c r="AO416" s="84"/>
      <c r="AP416" s="84"/>
      <c r="AQ416" s="84"/>
      <c r="AR416" s="84"/>
    </row>
    <row r="417" spans="2:44" s="146" customFormat="1" x14ac:dyDescent="0.2">
      <c r="B417" s="94"/>
      <c r="C417" s="94"/>
      <c r="D417" s="94"/>
      <c r="E417" s="94"/>
      <c r="F417" s="85"/>
      <c r="G417" s="85"/>
      <c r="H417" s="85"/>
      <c r="I417" s="85"/>
      <c r="J417" s="85"/>
      <c r="K417" s="85"/>
      <c r="L417" s="85"/>
      <c r="M417" s="85"/>
      <c r="N417" s="86"/>
      <c r="O417" s="86"/>
      <c r="P417" s="86"/>
      <c r="Q417" s="86"/>
      <c r="R417" s="87"/>
      <c r="S417" s="98"/>
      <c r="T417" s="141"/>
      <c r="U417" s="120"/>
      <c r="V417" s="135"/>
      <c r="W417" s="85"/>
      <c r="X417" s="118"/>
      <c r="Z417" s="82"/>
      <c r="AA417" s="82"/>
      <c r="AB417" s="145"/>
      <c r="AC417" s="143"/>
      <c r="AD417" s="152"/>
      <c r="AE417" s="152"/>
      <c r="AF417" s="152"/>
      <c r="AH417" s="84"/>
      <c r="AI417" s="84"/>
      <c r="AJ417" s="84"/>
      <c r="AK417" s="84"/>
      <c r="AL417" s="84"/>
      <c r="AM417" s="84"/>
      <c r="AN417" s="84"/>
      <c r="AO417" s="84"/>
      <c r="AP417" s="84"/>
      <c r="AQ417" s="84"/>
      <c r="AR417" s="84"/>
    </row>
    <row r="418" spans="2:44" s="146" customFormat="1" x14ac:dyDescent="0.2">
      <c r="B418" s="94"/>
      <c r="C418" s="94"/>
      <c r="D418" s="94"/>
      <c r="E418" s="94"/>
      <c r="F418" s="85"/>
      <c r="G418" s="85"/>
      <c r="H418" s="85"/>
      <c r="I418" s="85"/>
      <c r="J418" s="85"/>
      <c r="K418" s="85"/>
      <c r="L418" s="85"/>
      <c r="M418" s="85"/>
      <c r="N418" s="86"/>
      <c r="O418" s="86"/>
      <c r="P418" s="86"/>
      <c r="Q418" s="86"/>
      <c r="R418" s="87"/>
      <c r="S418" s="98"/>
      <c r="T418" s="141"/>
      <c r="U418" s="120"/>
      <c r="V418" s="135"/>
      <c r="W418" s="85"/>
      <c r="X418" s="118"/>
      <c r="Z418" s="82"/>
      <c r="AA418" s="82"/>
      <c r="AB418" s="145"/>
      <c r="AC418" s="143"/>
      <c r="AD418" s="152"/>
      <c r="AE418" s="152"/>
      <c r="AF418" s="152"/>
      <c r="AH418" s="84"/>
      <c r="AI418" s="84"/>
      <c r="AJ418" s="84"/>
      <c r="AK418" s="84"/>
      <c r="AL418" s="84"/>
      <c r="AM418" s="84"/>
      <c r="AN418" s="84"/>
      <c r="AO418" s="84"/>
      <c r="AP418" s="84"/>
      <c r="AQ418" s="84"/>
      <c r="AR418" s="84"/>
    </row>
    <row r="419" spans="2:44" s="146" customFormat="1" x14ac:dyDescent="0.2">
      <c r="B419" s="94"/>
      <c r="C419" s="94"/>
      <c r="D419" s="94"/>
      <c r="E419" s="94"/>
      <c r="F419" s="85"/>
      <c r="G419" s="85"/>
      <c r="H419" s="85"/>
      <c r="I419" s="85"/>
      <c r="J419" s="85"/>
      <c r="K419" s="85"/>
      <c r="L419" s="85"/>
      <c r="M419" s="85"/>
      <c r="N419" s="86"/>
      <c r="O419" s="86"/>
      <c r="P419" s="86"/>
      <c r="Q419" s="86"/>
      <c r="R419" s="87"/>
      <c r="S419" s="98"/>
      <c r="T419" s="141"/>
      <c r="U419" s="120"/>
      <c r="V419" s="135"/>
      <c r="W419" s="85"/>
      <c r="X419" s="118"/>
      <c r="Z419" s="82"/>
      <c r="AA419" s="82"/>
      <c r="AB419" s="145"/>
      <c r="AC419" s="143"/>
      <c r="AD419" s="152"/>
      <c r="AE419" s="152"/>
      <c r="AF419" s="152"/>
      <c r="AH419" s="84"/>
      <c r="AI419" s="84"/>
      <c r="AJ419" s="84"/>
      <c r="AK419" s="84"/>
      <c r="AL419" s="84"/>
      <c r="AM419" s="84"/>
      <c r="AN419" s="84"/>
      <c r="AO419" s="84"/>
      <c r="AP419" s="84"/>
      <c r="AQ419" s="84"/>
      <c r="AR419" s="84"/>
    </row>
    <row r="420" spans="2:44" s="146" customFormat="1" x14ac:dyDescent="0.2">
      <c r="B420" s="94"/>
      <c r="C420" s="94"/>
      <c r="D420" s="94"/>
      <c r="E420" s="94"/>
      <c r="F420" s="85"/>
      <c r="G420" s="85"/>
      <c r="H420" s="85"/>
      <c r="I420" s="85"/>
      <c r="J420" s="85"/>
      <c r="K420" s="85"/>
      <c r="L420" s="85"/>
      <c r="M420" s="85"/>
      <c r="N420" s="86"/>
      <c r="O420" s="86"/>
      <c r="P420" s="86"/>
      <c r="Q420" s="86"/>
      <c r="R420" s="87"/>
      <c r="S420" s="98"/>
      <c r="T420" s="141"/>
      <c r="U420" s="120"/>
      <c r="V420" s="135"/>
      <c r="W420" s="85"/>
      <c r="X420" s="118"/>
      <c r="Z420" s="82"/>
      <c r="AA420" s="82"/>
      <c r="AB420" s="145"/>
      <c r="AC420" s="143"/>
      <c r="AD420" s="152"/>
      <c r="AE420" s="152"/>
      <c r="AF420" s="152"/>
      <c r="AH420" s="84"/>
      <c r="AI420" s="84"/>
      <c r="AJ420" s="84"/>
      <c r="AK420" s="84"/>
      <c r="AL420" s="84"/>
      <c r="AM420" s="84"/>
      <c r="AN420" s="84"/>
      <c r="AO420" s="84"/>
      <c r="AP420" s="84"/>
      <c r="AQ420" s="84"/>
      <c r="AR420" s="84"/>
    </row>
    <row r="421" spans="2:44" s="146" customFormat="1" x14ac:dyDescent="0.2">
      <c r="B421" s="94"/>
      <c r="C421" s="94"/>
      <c r="D421" s="94"/>
      <c r="E421" s="94"/>
      <c r="F421" s="85"/>
      <c r="G421" s="85"/>
      <c r="H421" s="85"/>
      <c r="I421" s="85"/>
      <c r="J421" s="85"/>
      <c r="K421" s="85"/>
      <c r="L421" s="85"/>
      <c r="M421" s="85"/>
      <c r="N421" s="86"/>
      <c r="O421" s="86"/>
      <c r="P421" s="86"/>
      <c r="Q421" s="86"/>
      <c r="R421" s="87"/>
      <c r="S421" s="98"/>
      <c r="T421" s="141"/>
      <c r="U421" s="120"/>
      <c r="V421" s="135"/>
      <c r="W421" s="85"/>
      <c r="X421" s="118"/>
      <c r="Z421" s="82"/>
      <c r="AA421" s="82"/>
      <c r="AB421" s="145"/>
      <c r="AC421" s="143"/>
      <c r="AD421" s="152"/>
      <c r="AE421" s="152"/>
      <c r="AF421" s="152"/>
      <c r="AH421" s="84"/>
      <c r="AI421" s="84"/>
      <c r="AJ421" s="84"/>
      <c r="AK421" s="84"/>
      <c r="AL421" s="84"/>
      <c r="AM421" s="84"/>
      <c r="AN421" s="84"/>
      <c r="AO421" s="84"/>
      <c r="AP421" s="84"/>
      <c r="AQ421" s="84"/>
      <c r="AR421" s="84"/>
    </row>
    <row r="422" spans="2:44" s="146" customFormat="1" x14ac:dyDescent="0.2">
      <c r="B422" s="94"/>
      <c r="C422" s="94"/>
      <c r="D422" s="94"/>
      <c r="E422" s="94"/>
      <c r="F422" s="85"/>
      <c r="G422" s="85"/>
      <c r="H422" s="85"/>
      <c r="I422" s="85"/>
      <c r="J422" s="85"/>
      <c r="K422" s="85"/>
      <c r="L422" s="85"/>
      <c r="M422" s="85"/>
      <c r="N422" s="86"/>
      <c r="O422" s="86"/>
      <c r="P422" s="86"/>
      <c r="Q422" s="86"/>
      <c r="R422" s="87"/>
      <c r="S422" s="98"/>
      <c r="T422" s="141"/>
      <c r="U422" s="120"/>
      <c r="V422" s="135"/>
      <c r="W422" s="85"/>
      <c r="X422" s="118"/>
      <c r="Z422" s="82"/>
      <c r="AA422" s="82"/>
      <c r="AB422" s="145"/>
      <c r="AC422" s="143"/>
      <c r="AD422" s="152"/>
      <c r="AE422" s="152"/>
      <c r="AF422" s="152"/>
      <c r="AH422" s="84"/>
      <c r="AI422" s="84"/>
      <c r="AJ422" s="84"/>
      <c r="AK422" s="84"/>
      <c r="AL422" s="84"/>
      <c r="AM422" s="84"/>
      <c r="AN422" s="84"/>
      <c r="AO422" s="84"/>
      <c r="AP422" s="84"/>
      <c r="AQ422" s="84"/>
      <c r="AR422" s="84"/>
    </row>
    <row r="423" spans="2:44" s="146" customFormat="1" x14ac:dyDescent="0.2">
      <c r="B423" s="94"/>
      <c r="C423" s="94"/>
      <c r="D423" s="94"/>
      <c r="E423" s="94"/>
      <c r="F423" s="85"/>
      <c r="G423" s="85"/>
      <c r="H423" s="85"/>
      <c r="I423" s="85"/>
      <c r="J423" s="85"/>
      <c r="K423" s="85"/>
      <c r="L423" s="85"/>
      <c r="M423" s="85"/>
      <c r="N423" s="86"/>
      <c r="O423" s="86"/>
      <c r="P423" s="86"/>
      <c r="Q423" s="86"/>
      <c r="R423" s="87"/>
      <c r="S423" s="98"/>
      <c r="T423" s="141"/>
      <c r="U423" s="120"/>
      <c r="V423" s="135"/>
      <c r="W423" s="85"/>
      <c r="X423" s="118"/>
      <c r="Z423" s="82"/>
      <c r="AA423" s="82"/>
      <c r="AB423" s="145"/>
      <c r="AC423" s="143"/>
      <c r="AD423" s="152"/>
      <c r="AE423" s="152"/>
      <c r="AF423" s="152"/>
      <c r="AH423" s="84"/>
      <c r="AI423" s="84"/>
      <c r="AJ423" s="84"/>
      <c r="AK423" s="84"/>
      <c r="AL423" s="84"/>
      <c r="AM423" s="84"/>
      <c r="AN423" s="84"/>
      <c r="AO423" s="84"/>
      <c r="AP423" s="84"/>
      <c r="AQ423" s="84"/>
      <c r="AR423" s="84"/>
    </row>
    <row r="424" spans="2:44" s="146" customFormat="1" x14ac:dyDescent="0.2">
      <c r="B424" s="94"/>
      <c r="C424" s="94"/>
      <c r="D424" s="94"/>
      <c r="E424" s="94"/>
      <c r="F424" s="85"/>
      <c r="G424" s="85"/>
      <c r="H424" s="85"/>
      <c r="I424" s="85"/>
      <c r="J424" s="85"/>
      <c r="K424" s="85"/>
      <c r="L424" s="85"/>
      <c r="M424" s="85"/>
      <c r="N424" s="86"/>
      <c r="O424" s="86"/>
      <c r="P424" s="86"/>
      <c r="Q424" s="86"/>
      <c r="R424" s="87"/>
      <c r="S424" s="98"/>
      <c r="T424" s="141"/>
      <c r="U424" s="120"/>
      <c r="V424" s="135"/>
      <c r="W424" s="85"/>
      <c r="X424" s="118"/>
      <c r="Z424" s="82"/>
      <c r="AA424" s="82"/>
      <c r="AB424" s="145"/>
      <c r="AC424" s="143"/>
      <c r="AD424" s="152"/>
      <c r="AE424" s="152"/>
      <c r="AF424" s="152"/>
      <c r="AH424" s="84"/>
      <c r="AI424" s="84"/>
      <c r="AJ424" s="84"/>
      <c r="AK424" s="84"/>
      <c r="AL424" s="84"/>
      <c r="AM424" s="84"/>
      <c r="AN424" s="84"/>
      <c r="AO424" s="84"/>
      <c r="AP424" s="84"/>
      <c r="AQ424" s="84"/>
      <c r="AR424" s="84"/>
    </row>
    <row r="425" spans="2:44" s="146" customFormat="1" x14ac:dyDescent="0.2">
      <c r="B425" s="94"/>
      <c r="C425" s="94"/>
      <c r="D425" s="94"/>
      <c r="E425" s="94"/>
      <c r="F425" s="85"/>
      <c r="G425" s="85"/>
      <c r="H425" s="85"/>
      <c r="I425" s="85"/>
      <c r="J425" s="85"/>
      <c r="K425" s="85"/>
      <c r="L425" s="85"/>
      <c r="M425" s="85"/>
      <c r="N425" s="86"/>
      <c r="O425" s="86"/>
      <c r="P425" s="86"/>
      <c r="Q425" s="86"/>
      <c r="R425" s="87"/>
      <c r="S425" s="98"/>
      <c r="T425" s="141"/>
      <c r="U425" s="120"/>
      <c r="V425" s="135"/>
      <c r="W425" s="85"/>
      <c r="X425" s="118"/>
      <c r="Z425" s="82"/>
      <c r="AA425" s="82"/>
      <c r="AB425" s="145"/>
      <c r="AC425" s="143"/>
      <c r="AD425" s="152"/>
      <c r="AE425" s="152"/>
      <c r="AF425" s="152"/>
      <c r="AH425" s="84"/>
      <c r="AI425" s="84"/>
      <c r="AJ425" s="84"/>
      <c r="AK425" s="84"/>
      <c r="AL425" s="84"/>
      <c r="AM425" s="84"/>
      <c r="AN425" s="84"/>
      <c r="AO425" s="84"/>
      <c r="AP425" s="84"/>
      <c r="AQ425" s="84"/>
      <c r="AR425" s="84"/>
    </row>
    <row r="426" spans="2:44" s="146" customFormat="1" x14ac:dyDescent="0.2">
      <c r="B426" s="94"/>
      <c r="C426" s="94"/>
      <c r="D426" s="94"/>
      <c r="E426" s="94"/>
      <c r="F426" s="85"/>
      <c r="G426" s="85"/>
      <c r="H426" s="85"/>
      <c r="I426" s="85"/>
      <c r="J426" s="85"/>
      <c r="K426" s="85"/>
      <c r="L426" s="85"/>
      <c r="M426" s="85"/>
      <c r="N426" s="86"/>
      <c r="O426" s="86"/>
      <c r="P426" s="86"/>
      <c r="Q426" s="86"/>
      <c r="R426" s="87"/>
      <c r="S426" s="98"/>
      <c r="T426" s="141"/>
      <c r="U426" s="120"/>
      <c r="V426" s="135"/>
      <c r="W426" s="85"/>
      <c r="X426" s="118"/>
      <c r="Z426" s="82"/>
      <c r="AA426" s="82"/>
      <c r="AB426" s="145"/>
      <c r="AC426" s="143"/>
      <c r="AD426" s="152"/>
      <c r="AE426" s="152"/>
      <c r="AF426" s="152"/>
      <c r="AH426" s="84"/>
      <c r="AI426" s="84"/>
      <c r="AJ426" s="84"/>
      <c r="AK426" s="84"/>
      <c r="AL426" s="84"/>
      <c r="AM426" s="84"/>
      <c r="AN426" s="84"/>
      <c r="AO426" s="84"/>
      <c r="AP426" s="84"/>
      <c r="AQ426" s="84"/>
      <c r="AR426" s="84"/>
    </row>
    <row r="427" spans="2:44" s="146" customFormat="1" x14ac:dyDescent="0.2">
      <c r="B427" s="94"/>
      <c r="C427" s="94"/>
      <c r="D427" s="94"/>
      <c r="E427" s="94"/>
      <c r="F427" s="85"/>
      <c r="G427" s="85"/>
      <c r="H427" s="85"/>
      <c r="I427" s="85"/>
      <c r="J427" s="85"/>
      <c r="K427" s="85"/>
      <c r="L427" s="85"/>
      <c r="M427" s="85"/>
      <c r="N427" s="86"/>
      <c r="O427" s="86"/>
      <c r="P427" s="86"/>
      <c r="Q427" s="86"/>
      <c r="R427" s="87"/>
      <c r="S427" s="98"/>
      <c r="T427" s="141"/>
      <c r="U427" s="120"/>
      <c r="V427" s="135"/>
      <c r="W427" s="85"/>
      <c r="X427" s="118"/>
      <c r="Z427" s="82"/>
      <c r="AA427" s="82"/>
      <c r="AB427" s="145"/>
      <c r="AC427" s="143"/>
      <c r="AD427" s="152"/>
      <c r="AE427" s="152"/>
      <c r="AF427" s="152"/>
      <c r="AH427" s="84"/>
      <c r="AI427" s="84"/>
      <c r="AJ427" s="84"/>
      <c r="AK427" s="84"/>
      <c r="AL427" s="84"/>
      <c r="AM427" s="84"/>
      <c r="AN427" s="84"/>
      <c r="AO427" s="84"/>
      <c r="AP427" s="84"/>
      <c r="AQ427" s="84"/>
      <c r="AR427" s="84"/>
    </row>
    <row r="428" spans="2:44" s="146" customFormat="1" x14ac:dyDescent="0.2">
      <c r="B428" s="94"/>
      <c r="C428" s="94"/>
      <c r="D428" s="94"/>
      <c r="E428" s="94"/>
      <c r="F428" s="85"/>
      <c r="G428" s="85"/>
      <c r="H428" s="85"/>
      <c r="I428" s="85"/>
      <c r="J428" s="85"/>
      <c r="K428" s="85"/>
      <c r="L428" s="85"/>
      <c r="M428" s="85"/>
      <c r="N428" s="86"/>
      <c r="O428" s="86"/>
      <c r="P428" s="86"/>
      <c r="Q428" s="86"/>
      <c r="R428" s="87"/>
      <c r="S428" s="98"/>
      <c r="T428" s="141"/>
      <c r="U428" s="120"/>
      <c r="V428" s="135"/>
      <c r="W428" s="85"/>
      <c r="X428" s="118"/>
      <c r="Z428" s="82"/>
      <c r="AA428" s="82"/>
      <c r="AB428" s="145"/>
      <c r="AC428" s="143"/>
      <c r="AD428" s="152"/>
      <c r="AE428" s="152"/>
      <c r="AF428" s="152"/>
      <c r="AH428" s="84"/>
      <c r="AI428" s="84"/>
      <c r="AJ428" s="84"/>
      <c r="AK428" s="84"/>
      <c r="AL428" s="84"/>
      <c r="AM428" s="84"/>
      <c r="AN428" s="84"/>
      <c r="AO428" s="84"/>
      <c r="AP428" s="84"/>
      <c r="AQ428" s="84"/>
      <c r="AR428" s="84"/>
    </row>
    <row r="429" spans="2:44" s="146" customFormat="1" x14ac:dyDescent="0.2">
      <c r="B429" s="94"/>
      <c r="C429" s="94"/>
      <c r="D429" s="94"/>
      <c r="E429" s="94"/>
      <c r="F429" s="85"/>
      <c r="G429" s="85"/>
      <c r="H429" s="85"/>
      <c r="I429" s="85"/>
      <c r="J429" s="85"/>
      <c r="K429" s="85"/>
      <c r="L429" s="85"/>
      <c r="M429" s="85"/>
      <c r="N429" s="86"/>
      <c r="O429" s="86"/>
      <c r="P429" s="86"/>
      <c r="Q429" s="86"/>
      <c r="R429" s="87"/>
      <c r="S429" s="98"/>
      <c r="T429" s="141"/>
      <c r="U429" s="120"/>
      <c r="V429" s="135"/>
      <c r="W429" s="85"/>
      <c r="X429" s="118"/>
      <c r="Z429" s="82"/>
      <c r="AA429" s="82"/>
      <c r="AB429" s="145"/>
      <c r="AC429" s="143"/>
      <c r="AD429" s="152"/>
      <c r="AE429" s="152"/>
      <c r="AF429" s="152"/>
      <c r="AH429" s="84"/>
      <c r="AI429" s="84"/>
      <c r="AJ429" s="84"/>
      <c r="AK429" s="84"/>
      <c r="AL429" s="84"/>
      <c r="AM429" s="84"/>
      <c r="AN429" s="84"/>
      <c r="AO429" s="84"/>
      <c r="AP429" s="84"/>
      <c r="AQ429" s="84"/>
      <c r="AR429" s="84"/>
    </row>
    <row r="430" spans="2:44" s="146" customFormat="1" x14ac:dyDescent="0.2">
      <c r="B430" s="94"/>
      <c r="C430" s="94"/>
      <c r="D430" s="94"/>
      <c r="E430" s="94"/>
      <c r="F430" s="85"/>
      <c r="G430" s="85"/>
      <c r="H430" s="85"/>
      <c r="I430" s="85"/>
      <c r="J430" s="85"/>
      <c r="K430" s="85"/>
      <c r="L430" s="85"/>
      <c r="M430" s="85"/>
      <c r="N430" s="86"/>
      <c r="O430" s="86"/>
      <c r="P430" s="86"/>
      <c r="Q430" s="86"/>
      <c r="R430" s="87"/>
      <c r="S430" s="98"/>
      <c r="T430" s="141"/>
      <c r="U430" s="120"/>
      <c r="V430" s="135"/>
      <c r="W430" s="85"/>
      <c r="X430" s="118"/>
      <c r="Z430" s="82"/>
      <c r="AA430" s="82"/>
      <c r="AB430" s="145"/>
      <c r="AC430" s="143"/>
      <c r="AD430" s="152"/>
      <c r="AE430" s="152"/>
      <c r="AF430" s="152"/>
      <c r="AH430" s="84"/>
      <c r="AI430" s="84"/>
      <c r="AJ430" s="84"/>
      <c r="AK430" s="84"/>
      <c r="AL430" s="84"/>
      <c r="AM430" s="84"/>
      <c r="AN430" s="84"/>
      <c r="AO430" s="84"/>
      <c r="AP430" s="84"/>
      <c r="AQ430" s="84"/>
      <c r="AR430" s="84"/>
    </row>
    <row r="431" spans="2:44" s="146" customFormat="1" x14ac:dyDescent="0.2">
      <c r="B431" s="94"/>
      <c r="C431" s="94"/>
      <c r="D431" s="94"/>
      <c r="E431" s="94"/>
      <c r="F431" s="85"/>
      <c r="G431" s="85"/>
      <c r="H431" s="85"/>
      <c r="I431" s="85"/>
      <c r="J431" s="85"/>
      <c r="K431" s="85"/>
      <c r="L431" s="85"/>
      <c r="M431" s="85"/>
      <c r="N431" s="86"/>
      <c r="O431" s="86"/>
      <c r="P431" s="86"/>
      <c r="Q431" s="86"/>
      <c r="R431" s="87"/>
      <c r="S431" s="98"/>
      <c r="T431" s="141"/>
      <c r="U431" s="120"/>
      <c r="V431" s="135"/>
      <c r="W431" s="85"/>
      <c r="X431" s="118"/>
      <c r="Z431" s="82"/>
      <c r="AA431" s="82"/>
      <c r="AB431" s="145"/>
      <c r="AC431" s="143"/>
      <c r="AD431" s="152"/>
      <c r="AE431" s="152"/>
      <c r="AF431" s="152"/>
      <c r="AH431" s="84"/>
      <c r="AI431" s="84"/>
      <c r="AJ431" s="84"/>
      <c r="AK431" s="84"/>
      <c r="AL431" s="84"/>
      <c r="AM431" s="84"/>
      <c r="AN431" s="84"/>
      <c r="AO431" s="84"/>
      <c r="AP431" s="84"/>
      <c r="AQ431" s="84"/>
      <c r="AR431" s="84"/>
    </row>
    <row r="432" spans="2:44" s="146" customFormat="1" x14ac:dyDescent="0.2">
      <c r="B432" s="94"/>
      <c r="C432" s="94"/>
      <c r="D432" s="94"/>
      <c r="E432" s="94"/>
      <c r="F432" s="85"/>
      <c r="G432" s="85"/>
      <c r="H432" s="85"/>
      <c r="I432" s="85"/>
      <c r="J432" s="85"/>
      <c r="K432" s="85"/>
      <c r="L432" s="85"/>
      <c r="M432" s="85"/>
      <c r="N432" s="86"/>
      <c r="O432" s="86"/>
      <c r="P432" s="86"/>
      <c r="Q432" s="86"/>
      <c r="R432" s="87"/>
      <c r="S432" s="98"/>
      <c r="T432" s="141"/>
      <c r="U432" s="120"/>
      <c r="V432" s="135"/>
      <c r="W432" s="85"/>
      <c r="X432" s="118"/>
      <c r="Z432" s="82"/>
      <c r="AA432" s="82"/>
      <c r="AB432" s="145"/>
      <c r="AC432" s="143"/>
      <c r="AD432" s="152"/>
      <c r="AE432" s="152"/>
      <c r="AF432" s="152"/>
      <c r="AH432" s="84"/>
      <c r="AI432" s="84"/>
      <c r="AJ432" s="84"/>
      <c r="AK432" s="84"/>
      <c r="AL432" s="84"/>
      <c r="AM432" s="84"/>
      <c r="AN432" s="84"/>
      <c r="AO432" s="84"/>
      <c r="AP432" s="84"/>
      <c r="AQ432" s="84"/>
      <c r="AR432" s="84"/>
    </row>
    <row r="433" spans="2:44" s="146" customFormat="1" x14ac:dyDescent="0.2">
      <c r="B433" s="94"/>
      <c r="C433" s="94"/>
      <c r="D433" s="94"/>
      <c r="E433" s="94"/>
      <c r="F433" s="85"/>
      <c r="G433" s="85"/>
      <c r="H433" s="85"/>
      <c r="I433" s="85"/>
      <c r="J433" s="85"/>
      <c r="K433" s="85"/>
      <c r="L433" s="85"/>
      <c r="M433" s="85"/>
      <c r="N433" s="86"/>
      <c r="O433" s="86"/>
      <c r="P433" s="86"/>
      <c r="Q433" s="86"/>
      <c r="R433" s="87"/>
      <c r="S433" s="98"/>
      <c r="T433" s="141"/>
      <c r="U433" s="120"/>
      <c r="V433" s="135"/>
      <c r="W433" s="85"/>
      <c r="X433" s="118"/>
      <c r="Z433" s="82"/>
      <c r="AA433" s="82"/>
      <c r="AB433" s="145"/>
      <c r="AC433" s="143"/>
      <c r="AD433" s="152"/>
      <c r="AE433" s="152"/>
      <c r="AF433" s="152"/>
      <c r="AH433" s="84"/>
      <c r="AI433" s="84"/>
      <c r="AJ433" s="84"/>
      <c r="AK433" s="84"/>
      <c r="AL433" s="84"/>
      <c r="AM433" s="84"/>
      <c r="AN433" s="84"/>
      <c r="AO433" s="84"/>
      <c r="AP433" s="84"/>
      <c r="AQ433" s="84"/>
      <c r="AR433" s="84"/>
    </row>
    <row r="434" spans="2:44" s="146" customFormat="1" x14ac:dyDescent="0.2">
      <c r="B434" s="94"/>
      <c r="C434" s="94"/>
      <c r="D434" s="94"/>
      <c r="E434" s="94"/>
      <c r="F434" s="85"/>
      <c r="G434" s="85"/>
      <c r="H434" s="85"/>
      <c r="I434" s="85"/>
      <c r="J434" s="85"/>
      <c r="K434" s="85"/>
      <c r="L434" s="85"/>
      <c r="M434" s="85"/>
      <c r="N434" s="86"/>
      <c r="O434" s="86"/>
      <c r="P434" s="86"/>
      <c r="Q434" s="86"/>
      <c r="R434" s="87"/>
      <c r="S434" s="98"/>
      <c r="T434" s="141"/>
      <c r="U434" s="120"/>
      <c r="V434" s="135"/>
      <c r="W434" s="85"/>
      <c r="X434" s="118"/>
      <c r="Z434" s="82"/>
      <c r="AA434" s="82"/>
      <c r="AB434" s="145"/>
      <c r="AC434" s="143"/>
      <c r="AD434" s="152"/>
      <c r="AE434" s="152"/>
      <c r="AF434" s="152"/>
      <c r="AH434" s="84"/>
      <c r="AI434" s="84"/>
      <c r="AJ434" s="84"/>
      <c r="AK434" s="84"/>
      <c r="AL434" s="84"/>
      <c r="AM434" s="84"/>
      <c r="AN434" s="84"/>
      <c r="AO434" s="84"/>
      <c r="AP434" s="84"/>
      <c r="AQ434" s="84"/>
      <c r="AR434" s="84"/>
    </row>
    <row r="435" spans="2:44" s="146" customFormat="1" x14ac:dyDescent="0.2">
      <c r="B435" s="94"/>
      <c r="C435" s="94"/>
      <c r="D435" s="94"/>
      <c r="E435" s="94"/>
      <c r="F435" s="85"/>
      <c r="G435" s="85"/>
      <c r="H435" s="85"/>
      <c r="I435" s="85"/>
      <c r="J435" s="85"/>
      <c r="K435" s="85"/>
      <c r="L435" s="85"/>
      <c r="M435" s="85"/>
      <c r="N435" s="86"/>
      <c r="O435" s="86"/>
      <c r="P435" s="86"/>
      <c r="Q435" s="86"/>
      <c r="R435" s="87"/>
      <c r="S435" s="98"/>
      <c r="T435" s="141"/>
      <c r="U435" s="120"/>
      <c r="V435" s="135"/>
      <c r="W435" s="85"/>
      <c r="X435" s="118"/>
      <c r="Z435" s="82"/>
      <c r="AA435" s="82"/>
      <c r="AB435" s="145"/>
      <c r="AC435" s="143"/>
      <c r="AD435" s="152"/>
      <c r="AE435" s="152"/>
      <c r="AF435" s="152"/>
      <c r="AH435" s="84"/>
      <c r="AI435" s="84"/>
      <c r="AJ435" s="84"/>
      <c r="AK435" s="84"/>
      <c r="AL435" s="84"/>
      <c r="AM435" s="84"/>
      <c r="AN435" s="84"/>
      <c r="AO435" s="84"/>
      <c r="AP435" s="84"/>
      <c r="AQ435" s="84"/>
      <c r="AR435" s="84"/>
    </row>
    <row r="436" spans="2:44" s="146" customFormat="1" x14ac:dyDescent="0.2">
      <c r="B436" s="94"/>
      <c r="C436" s="94"/>
      <c r="D436" s="94"/>
      <c r="E436" s="94"/>
      <c r="F436" s="85"/>
      <c r="G436" s="85"/>
      <c r="H436" s="85"/>
      <c r="I436" s="85"/>
      <c r="J436" s="85"/>
      <c r="K436" s="85"/>
      <c r="L436" s="85"/>
      <c r="M436" s="85"/>
      <c r="N436" s="86"/>
      <c r="O436" s="86"/>
      <c r="P436" s="86"/>
      <c r="Q436" s="86"/>
      <c r="R436" s="87"/>
      <c r="S436" s="98"/>
      <c r="T436" s="141"/>
      <c r="U436" s="120"/>
      <c r="V436" s="135"/>
      <c r="W436" s="85"/>
      <c r="X436" s="118"/>
      <c r="Z436" s="82"/>
      <c r="AA436" s="82"/>
      <c r="AB436" s="145"/>
      <c r="AC436" s="143"/>
      <c r="AD436" s="152"/>
      <c r="AE436" s="152"/>
      <c r="AF436" s="152"/>
      <c r="AH436" s="84"/>
      <c r="AI436" s="84"/>
      <c r="AJ436" s="84"/>
      <c r="AK436" s="84"/>
      <c r="AL436" s="84"/>
      <c r="AM436" s="84"/>
      <c r="AN436" s="84"/>
      <c r="AO436" s="84"/>
      <c r="AP436" s="84"/>
      <c r="AQ436" s="84"/>
      <c r="AR436" s="84"/>
    </row>
    <row r="437" spans="2:44" s="146" customFormat="1" x14ac:dyDescent="0.2">
      <c r="B437" s="94"/>
      <c r="C437" s="94"/>
      <c r="D437" s="94"/>
      <c r="E437" s="94"/>
      <c r="F437" s="85"/>
      <c r="G437" s="85"/>
      <c r="H437" s="85"/>
      <c r="I437" s="85"/>
      <c r="J437" s="85"/>
      <c r="K437" s="85"/>
      <c r="L437" s="85"/>
      <c r="M437" s="85"/>
      <c r="N437" s="86"/>
      <c r="O437" s="86"/>
      <c r="P437" s="86"/>
      <c r="Q437" s="86"/>
      <c r="R437" s="87"/>
      <c r="S437" s="98"/>
      <c r="T437" s="141"/>
      <c r="U437" s="120"/>
      <c r="V437" s="135"/>
      <c r="W437" s="85"/>
      <c r="X437" s="118"/>
      <c r="Z437" s="82"/>
      <c r="AA437" s="82"/>
      <c r="AB437" s="145"/>
      <c r="AC437" s="143"/>
      <c r="AD437" s="152"/>
      <c r="AE437" s="152"/>
      <c r="AF437" s="152"/>
      <c r="AH437" s="84"/>
      <c r="AI437" s="84"/>
      <c r="AJ437" s="84"/>
      <c r="AK437" s="84"/>
      <c r="AL437" s="84"/>
      <c r="AM437" s="84"/>
      <c r="AN437" s="84"/>
      <c r="AO437" s="84"/>
      <c r="AP437" s="84"/>
      <c r="AQ437" s="84"/>
      <c r="AR437" s="84"/>
    </row>
    <row r="438" spans="2:44" s="146" customFormat="1" x14ac:dyDescent="0.2">
      <c r="B438" s="94"/>
      <c r="C438" s="94"/>
      <c r="D438" s="94"/>
      <c r="E438" s="94"/>
      <c r="F438" s="85"/>
      <c r="G438" s="85"/>
      <c r="H438" s="85"/>
      <c r="I438" s="85"/>
      <c r="J438" s="85"/>
      <c r="K438" s="85"/>
      <c r="L438" s="85"/>
      <c r="M438" s="85"/>
      <c r="N438" s="86"/>
      <c r="O438" s="86"/>
      <c r="P438" s="86"/>
      <c r="Q438" s="86"/>
      <c r="R438" s="87"/>
      <c r="S438" s="98"/>
      <c r="T438" s="141"/>
      <c r="U438" s="120"/>
      <c r="V438" s="135"/>
      <c r="W438" s="85"/>
      <c r="X438" s="118"/>
      <c r="Z438" s="82"/>
      <c r="AA438" s="82"/>
      <c r="AB438" s="145"/>
      <c r="AC438" s="143"/>
      <c r="AD438" s="152"/>
      <c r="AE438" s="152"/>
      <c r="AF438" s="152"/>
      <c r="AH438" s="84"/>
      <c r="AI438" s="84"/>
      <c r="AJ438" s="84"/>
      <c r="AK438" s="84"/>
      <c r="AL438" s="84"/>
      <c r="AM438" s="84"/>
      <c r="AN438" s="84"/>
      <c r="AO438" s="84"/>
      <c r="AP438" s="84"/>
      <c r="AQ438" s="84"/>
      <c r="AR438" s="84"/>
    </row>
    <row r="439" spans="2:44" s="146" customFormat="1" x14ac:dyDescent="0.2">
      <c r="B439" s="94"/>
      <c r="C439" s="94"/>
      <c r="D439" s="94"/>
      <c r="E439" s="94"/>
      <c r="F439" s="85"/>
      <c r="G439" s="85"/>
      <c r="H439" s="85"/>
      <c r="I439" s="85"/>
      <c r="J439" s="85"/>
      <c r="K439" s="85"/>
      <c r="L439" s="85"/>
      <c r="M439" s="85"/>
      <c r="N439" s="86"/>
      <c r="O439" s="86"/>
      <c r="P439" s="86"/>
      <c r="Q439" s="86"/>
      <c r="R439" s="87"/>
      <c r="S439" s="98"/>
      <c r="T439" s="141"/>
      <c r="U439" s="120"/>
      <c r="V439" s="135"/>
      <c r="W439" s="85"/>
      <c r="X439" s="118"/>
      <c r="Z439" s="82"/>
      <c r="AA439" s="82"/>
      <c r="AB439" s="145"/>
      <c r="AC439" s="143"/>
      <c r="AD439" s="152"/>
      <c r="AE439" s="152"/>
      <c r="AF439" s="152"/>
      <c r="AH439" s="84"/>
      <c r="AI439" s="84"/>
      <c r="AJ439" s="84"/>
      <c r="AK439" s="84"/>
      <c r="AL439" s="84"/>
      <c r="AM439" s="84"/>
      <c r="AN439" s="84"/>
      <c r="AO439" s="84"/>
      <c r="AP439" s="84"/>
      <c r="AQ439" s="84"/>
      <c r="AR439" s="84"/>
    </row>
    <row r="440" spans="2:44" s="146" customFormat="1" x14ac:dyDescent="0.2">
      <c r="B440" s="94"/>
      <c r="C440" s="94"/>
      <c r="D440" s="94"/>
      <c r="E440" s="94"/>
      <c r="F440" s="85"/>
      <c r="G440" s="85"/>
      <c r="H440" s="85"/>
      <c r="I440" s="85"/>
      <c r="J440" s="85"/>
      <c r="K440" s="85"/>
      <c r="L440" s="85"/>
      <c r="M440" s="85"/>
      <c r="N440" s="86"/>
      <c r="O440" s="86"/>
      <c r="P440" s="86"/>
      <c r="Q440" s="86"/>
      <c r="R440" s="87"/>
      <c r="S440" s="98"/>
      <c r="T440" s="141"/>
      <c r="U440" s="120"/>
      <c r="V440" s="135"/>
      <c r="W440" s="85"/>
      <c r="X440" s="118"/>
      <c r="Z440" s="82"/>
      <c r="AA440" s="82"/>
      <c r="AB440" s="145"/>
      <c r="AC440" s="143"/>
      <c r="AD440" s="152"/>
      <c r="AE440" s="152"/>
      <c r="AF440" s="152"/>
      <c r="AH440" s="84"/>
      <c r="AI440" s="84"/>
      <c r="AJ440" s="84"/>
      <c r="AK440" s="84"/>
      <c r="AL440" s="84"/>
      <c r="AM440" s="84"/>
      <c r="AN440" s="84"/>
      <c r="AO440" s="84"/>
      <c r="AP440" s="84"/>
      <c r="AQ440" s="84"/>
      <c r="AR440" s="84"/>
    </row>
    <row r="441" spans="2:44" s="146" customFormat="1" x14ac:dyDescent="0.2">
      <c r="B441" s="94"/>
      <c r="C441" s="94"/>
      <c r="D441" s="94"/>
      <c r="E441" s="94"/>
      <c r="F441" s="85"/>
      <c r="G441" s="85"/>
      <c r="H441" s="85"/>
      <c r="I441" s="85"/>
      <c r="J441" s="85"/>
      <c r="K441" s="85"/>
      <c r="L441" s="85"/>
      <c r="M441" s="85"/>
      <c r="N441" s="86"/>
      <c r="O441" s="86"/>
      <c r="P441" s="86"/>
      <c r="Q441" s="86"/>
      <c r="R441" s="87"/>
      <c r="S441" s="98"/>
      <c r="T441" s="141"/>
      <c r="U441" s="120"/>
      <c r="V441" s="135"/>
      <c r="W441" s="85"/>
      <c r="X441" s="118"/>
      <c r="Z441" s="82"/>
      <c r="AA441" s="82"/>
      <c r="AB441" s="145"/>
      <c r="AC441" s="143"/>
      <c r="AD441" s="152"/>
      <c r="AE441" s="152"/>
      <c r="AF441" s="152"/>
      <c r="AH441" s="84"/>
      <c r="AI441" s="84"/>
      <c r="AJ441" s="84"/>
      <c r="AK441" s="84"/>
      <c r="AL441" s="84"/>
      <c r="AM441" s="84"/>
      <c r="AN441" s="84"/>
      <c r="AO441" s="84"/>
      <c r="AP441" s="84"/>
      <c r="AQ441" s="84"/>
      <c r="AR441" s="84"/>
    </row>
    <row r="442" spans="2:44" s="146" customFormat="1" x14ac:dyDescent="0.2">
      <c r="B442" s="94"/>
      <c r="C442" s="94"/>
      <c r="D442" s="94"/>
      <c r="E442" s="94"/>
      <c r="F442" s="85"/>
      <c r="G442" s="85"/>
      <c r="H442" s="85"/>
      <c r="I442" s="85"/>
      <c r="J442" s="85"/>
      <c r="K442" s="85"/>
      <c r="L442" s="85"/>
      <c r="M442" s="85"/>
      <c r="N442" s="86"/>
      <c r="O442" s="86"/>
      <c r="P442" s="86"/>
      <c r="Q442" s="86"/>
      <c r="R442" s="87"/>
      <c r="S442" s="98"/>
      <c r="T442" s="141"/>
      <c r="U442" s="120"/>
      <c r="V442" s="135"/>
      <c r="W442" s="85"/>
      <c r="X442" s="118"/>
      <c r="Z442" s="82"/>
      <c r="AA442" s="82"/>
      <c r="AB442" s="145"/>
      <c r="AC442" s="143"/>
      <c r="AD442" s="152"/>
      <c r="AE442" s="152"/>
      <c r="AF442" s="152"/>
      <c r="AH442" s="84"/>
      <c r="AI442" s="84"/>
      <c r="AJ442" s="84"/>
      <c r="AK442" s="84"/>
      <c r="AL442" s="84"/>
      <c r="AM442" s="84"/>
      <c r="AN442" s="84"/>
      <c r="AO442" s="84"/>
      <c r="AP442" s="84"/>
      <c r="AQ442" s="84"/>
      <c r="AR442" s="84"/>
    </row>
    <row r="443" spans="2:44" s="146" customFormat="1" x14ac:dyDescent="0.2">
      <c r="B443" s="94"/>
      <c r="C443" s="94"/>
      <c r="D443" s="94"/>
      <c r="E443" s="94"/>
      <c r="F443" s="85"/>
      <c r="G443" s="85"/>
      <c r="H443" s="85"/>
      <c r="I443" s="85"/>
      <c r="J443" s="85"/>
      <c r="K443" s="85"/>
      <c r="L443" s="85"/>
      <c r="M443" s="85"/>
      <c r="N443" s="86"/>
      <c r="O443" s="86"/>
      <c r="P443" s="86"/>
      <c r="Q443" s="86"/>
      <c r="R443" s="87"/>
      <c r="S443" s="98"/>
      <c r="T443" s="141"/>
      <c r="U443" s="120"/>
      <c r="V443" s="135"/>
      <c r="W443" s="85"/>
      <c r="X443" s="118"/>
      <c r="Z443" s="82"/>
      <c r="AA443" s="82"/>
      <c r="AB443" s="145"/>
      <c r="AC443" s="143"/>
      <c r="AD443" s="152"/>
      <c r="AE443" s="152"/>
      <c r="AF443" s="152"/>
      <c r="AH443" s="84"/>
      <c r="AI443" s="84"/>
      <c r="AJ443" s="84"/>
      <c r="AK443" s="84"/>
      <c r="AL443" s="84"/>
      <c r="AM443" s="84"/>
      <c r="AN443" s="84"/>
      <c r="AO443" s="84"/>
      <c r="AP443" s="84"/>
      <c r="AQ443" s="84"/>
      <c r="AR443" s="84"/>
    </row>
    <row r="444" spans="2:44" s="146" customFormat="1" x14ac:dyDescent="0.2">
      <c r="B444" s="94"/>
      <c r="C444" s="94"/>
      <c r="D444" s="94"/>
      <c r="E444" s="94"/>
      <c r="F444" s="85"/>
      <c r="G444" s="85"/>
      <c r="H444" s="85"/>
      <c r="I444" s="85"/>
      <c r="J444" s="85"/>
      <c r="K444" s="85"/>
      <c r="L444" s="85"/>
      <c r="M444" s="85"/>
      <c r="N444" s="86"/>
      <c r="O444" s="86"/>
      <c r="P444" s="86"/>
      <c r="Q444" s="86"/>
      <c r="R444" s="87"/>
      <c r="S444" s="98"/>
      <c r="T444" s="141"/>
      <c r="U444" s="120"/>
      <c r="V444" s="135"/>
      <c r="W444" s="85"/>
      <c r="X444" s="118"/>
      <c r="Z444" s="82"/>
      <c r="AA444" s="82"/>
      <c r="AB444" s="145"/>
      <c r="AC444" s="143"/>
      <c r="AD444" s="152"/>
      <c r="AE444" s="152"/>
      <c r="AF444" s="152"/>
      <c r="AH444" s="84"/>
      <c r="AI444" s="84"/>
      <c r="AJ444" s="84"/>
      <c r="AK444" s="84"/>
      <c r="AL444" s="84"/>
      <c r="AM444" s="84"/>
      <c r="AN444" s="84"/>
      <c r="AO444" s="84"/>
      <c r="AP444" s="84"/>
      <c r="AQ444" s="84"/>
      <c r="AR444" s="84"/>
    </row>
    <row r="445" spans="2:44" s="146" customFormat="1" x14ac:dyDescent="0.2">
      <c r="B445" s="94"/>
      <c r="C445" s="94"/>
      <c r="D445" s="94"/>
      <c r="E445" s="94"/>
      <c r="F445" s="85"/>
      <c r="G445" s="85"/>
      <c r="H445" s="85"/>
      <c r="I445" s="85"/>
      <c r="J445" s="85"/>
      <c r="K445" s="85"/>
      <c r="L445" s="85"/>
      <c r="M445" s="85"/>
      <c r="N445" s="86"/>
      <c r="O445" s="86"/>
      <c r="P445" s="86"/>
      <c r="Q445" s="86"/>
      <c r="R445" s="87"/>
      <c r="S445" s="98"/>
      <c r="T445" s="141"/>
      <c r="U445" s="120"/>
      <c r="V445" s="135"/>
      <c r="W445" s="85"/>
      <c r="X445" s="118"/>
      <c r="Z445" s="82"/>
      <c r="AA445" s="82"/>
      <c r="AB445" s="145"/>
      <c r="AC445" s="143"/>
      <c r="AD445" s="152"/>
      <c r="AE445" s="152"/>
      <c r="AF445" s="152"/>
      <c r="AH445" s="84"/>
      <c r="AI445" s="84"/>
      <c r="AJ445" s="84"/>
      <c r="AK445" s="84"/>
      <c r="AL445" s="84"/>
      <c r="AM445" s="84"/>
      <c r="AN445" s="84"/>
      <c r="AO445" s="84"/>
      <c r="AP445" s="84"/>
      <c r="AQ445" s="84"/>
      <c r="AR445" s="84"/>
    </row>
    <row r="446" spans="2:44" s="146" customFormat="1" x14ac:dyDescent="0.2">
      <c r="B446" s="94"/>
      <c r="C446" s="94"/>
      <c r="D446" s="94"/>
      <c r="E446" s="94"/>
      <c r="F446" s="85"/>
      <c r="G446" s="85"/>
      <c r="H446" s="85"/>
      <c r="I446" s="85"/>
      <c r="J446" s="85"/>
      <c r="K446" s="85"/>
      <c r="L446" s="85"/>
      <c r="M446" s="85"/>
      <c r="N446" s="86"/>
      <c r="O446" s="86"/>
      <c r="P446" s="86"/>
      <c r="Q446" s="86"/>
      <c r="R446" s="87"/>
      <c r="S446" s="98"/>
      <c r="T446" s="141"/>
      <c r="U446" s="120"/>
      <c r="V446" s="135"/>
      <c r="W446" s="85"/>
      <c r="X446" s="118"/>
      <c r="Z446" s="82"/>
      <c r="AA446" s="82"/>
      <c r="AB446" s="145"/>
      <c r="AC446" s="143"/>
      <c r="AD446" s="152"/>
      <c r="AE446" s="152"/>
      <c r="AF446" s="152"/>
      <c r="AH446" s="84"/>
      <c r="AI446" s="84"/>
      <c r="AJ446" s="84"/>
      <c r="AK446" s="84"/>
      <c r="AL446" s="84"/>
      <c r="AM446" s="84"/>
      <c r="AN446" s="84"/>
      <c r="AO446" s="84"/>
      <c r="AP446" s="84"/>
      <c r="AQ446" s="84"/>
      <c r="AR446" s="84"/>
    </row>
    <row r="447" spans="2:44" s="146" customFormat="1" x14ac:dyDescent="0.2">
      <c r="B447" s="94"/>
      <c r="C447" s="94"/>
      <c r="D447" s="94"/>
      <c r="E447" s="94"/>
      <c r="F447" s="85"/>
      <c r="G447" s="85"/>
      <c r="H447" s="85"/>
      <c r="I447" s="85"/>
      <c r="J447" s="85"/>
      <c r="K447" s="85"/>
      <c r="L447" s="85"/>
      <c r="M447" s="85"/>
      <c r="N447" s="86"/>
      <c r="O447" s="86"/>
      <c r="P447" s="86"/>
      <c r="Q447" s="86"/>
      <c r="R447" s="87"/>
      <c r="S447" s="98"/>
      <c r="T447" s="141"/>
      <c r="U447" s="120"/>
      <c r="V447" s="135"/>
      <c r="W447" s="85"/>
      <c r="X447" s="118"/>
      <c r="Z447" s="82"/>
      <c r="AA447" s="82"/>
      <c r="AB447" s="145"/>
      <c r="AC447" s="143"/>
      <c r="AD447" s="152"/>
      <c r="AE447" s="152"/>
      <c r="AF447" s="152"/>
      <c r="AH447" s="84"/>
      <c r="AI447" s="84"/>
      <c r="AJ447" s="84"/>
      <c r="AK447" s="84"/>
      <c r="AL447" s="84"/>
      <c r="AM447" s="84"/>
      <c r="AN447" s="84"/>
      <c r="AO447" s="84"/>
      <c r="AP447" s="84"/>
      <c r="AQ447" s="84"/>
      <c r="AR447" s="84"/>
    </row>
    <row r="448" spans="2:44" s="146" customFormat="1" x14ac:dyDescent="0.2">
      <c r="B448" s="94"/>
      <c r="C448" s="94"/>
      <c r="D448" s="94"/>
      <c r="E448" s="94"/>
      <c r="F448" s="85"/>
      <c r="G448" s="85"/>
      <c r="H448" s="85"/>
      <c r="I448" s="85"/>
      <c r="J448" s="85"/>
      <c r="K448" s="85"/>
      <c r="L448" s="85"/>
      <c r="M448" s="85"/>
      <c r="N448" s="86"/>
      <c r="O448" s="86"/>
      <c r="P448" s="86"/>
      <c r="Q448" s="86"/>
      <c r="R448" s="87"/>
      <c r="S448" s="98"/>
      <c r="T448" s="141"/>
      <c r="U448" s="120"/>
      <c r="V448" s="135"/>
      <c r="W448" s="85"/>
      <c r="X448" s="118"/>
      <c r="Z448" s="82"/>
      <c r="AA448" s="82"/>
      <c r="AB448" s="145"/>
      <c r="AC448" s="143"/>
      <c r="AD448" s="152"/>
      <c r="AE448" s="152"/>
      <c r="AF448" s="152"/>
      <c r="AH448" s="84"/>
      <c r="AI448" s="84"/>
      <c r="AJ448" s="84"/>
      <c r="AK448" s="84"/>
      <c r="AL448" s="84"/>
      <c r="AM448" s="84"/>
      <c r="AN448" s="84"/>
      <c r="AO448" s="84"/>
      <c r="AP448" s="84"/>
      <c r="AQ448" s="84"/>
      <c r="AR448" s="84"/>
    </row>
    <row r="449" spans="2:44" s="146" customFormat="1" x14ac:dyDescent="0.2">
      <c r="B449" s="94"/>
      <c r="C449" s="94"/>
      <c r="D449" s="94"/>
      <c r="E449" s="94"/>
      <c r="F449" s="85"/>
      <c r="G449" s="85"/>
      <c r="H449" s="85"/>
      <c r="I449" s="85"/>
      <c r="J449" s="85"/>
      <c r="K449" s="85"/>
      <c r="L449" s="85"/>
      <c r="M449" s="85"/>
      <c r="N449" s="86"/>
      <c r="O449" s="86"/>
      <c r="P449" s="86"/>
      <c r="Q449" s="86"/>
      <c r="R449" s="87"/>
      <c r="S449" s="98"/>
      <c r="T449" s="141"/>
      <c r="U449" s="120"/>
      <c r="V449" s="135"/>
      <c r="W449" s="85"/>
      <c r="X449" s="118"/>
      <c r="Z449" s="82"/>
      <c r="AA449" s="82"/>
      <c r="AB449" s="145"/>
      <c r="AC449" s="143"/>
      <c r="AD449" s="152"/>
      <c r="AE449" s="152"/>
      <c r="AF449" s="152"/>
      <c r="AH449" s="84"/>
      <c r="AI449" s="84"/>
      <c r="AJ449" s="84"/>
      <c r="AK449" s="84"/>
      <c r="AL449" s="84"/>
      <c r="AM449" s="84"/>
      <c r="AN449" s="84"/>
      <c r="AO449" s="84"/>
      <c r="AP449" s="84"/>
      <c r="AQ449" s="84"/>
      <c r="AR449" s="84"/>
    </row>
    <row r="450" spans="2:44" s="146" customFormat="1" x14ac:dyDescent="0.2">
      <c r="B450" s="94"/>
      <c r="C450" s="94"/>
      <c r="D450" s="94"/>
      <c r="E450" s="94"/>
      <c r="F450" s="85"/>
      <c r="G450" s="85"/>
      <c r="H450" s="85"/>
      <c r="I450" s="85"/>
      <c r="J450" s="85"/>
      <c r="K450" s="85"/>
      <c r="L450" s="85"/>
      <c r="M450" s="85"/>
      <c r="N450" s="86"/>
      <c r="O450" s="86"/>
      <c r="P450" s="86"/>
      <c r="Q450" s="86"/>
      <c r="R450" s="87"/>
      <c r="S450" s="98"/>
      <c r="T450" s="141"/>
      <c r="U450" s="120"/>
      <c r="V450" s="135"/>
      <c r="W450" s="85"/>
      <c r="X450" s="118"/>
      <c r="Z450" s="82"/>
      <c r="AA450" s="82"/>
      <c r="AB450" s="145"/>
      <c r="AC450" s="143"/>
      <c r="AD450" s="152"/>
      <c r="AE450" s="152"/>
      <c r="AF450" s="152"/>
      <c r="AH450" s="84"/>
      <c r="AI450" s="84"/>
      <c r="AJ450" s="84"/>
      <c r="AK450" s="84"/>
      <c r="AL450" s="84"/>
      <c r="AM450" s="84"/>
      <c r="AN450" s="84"/>
      <c r="AO450" s="84"/>
      <c r="AP450" s="84"/>
      <c r="AQ450" s="84"/>
      <c r="AR450" s="84"/>
    </row>
    <row r="451" spans="2:44" s="146" customFormat="1" x14ac:dyDescent="0.2">
      <c r="B451" s="94"/>
      <c r="C451" s="94"/>
      <c r="D451" s="94"/>
      <c r="E451" s="94"/>
      <c r="F451" s="85"/>
      <c r="G451" s="85"/>
      <c r="H451" s="85"/>
      <c r="I451" s="85"/>
      <c r="J451" s="85"/>
      <c r="K451" s="85"/>
      <c r="L451" s="85"/>
      <c r="M451" s="85"/>
      <c r="N451" s="86"/>
      <c r="O451" s="86"/>
      <c r="P451" s="86"/>
      <c r="Q451" s="86"/>
      <c r="R451" s="87"/>
      <c r="S451" s="98"/>
      <c r="T451" s="141"/>
      <c r="U451" s="120"/>
      <c r="V451" s="135"/>
      <c r="W451" s="85"/>
      <c r="X451" s="118"/>
      <c r="Z451" s="82"/>
      <c r="AA451" s="82"/>
      <c r="AB451" s="145"/>
      <c r="AC451" s="143"/>
      <c r="AD451" s="152"/>
      <c r="AE451" s="152"/>
      <c r="AF451" s="152"/>
      <c r="AH451" s="84"/>
      <c r="AI451" s="84"/>
      <c r="AJ451" s="84"/>
      <c r="AK451" s="84"/>
      <c r="AL451" s="84"/>
      <c r="AM451" s="84"/>
      <c r="AN451" s="84"/>
      <c r="AO451" s="84"/>
      <c r="AP451" s="84"/>
      <c r="AQ451" s="84"/>
      <c r="AR451" s="84"/>
    </row>
    <row r="452" spans="2:44" s="146" customFormat="1" x14ac:dyDescent="0.2">
      <c r="B452" s="94"/>
      <c r="C452" s="94"/>
      <c r="D452" s="94"/>
      <c r="E452" s="94"/>
      <c r="F452" s="85"/>
      <c r="G452" s="85"/>
      <c r="H452" s="85"/>
      <c r="I452" s="85"/>
      <c r="J452" s="85"/>
      <c r="K452" s="85"/>
      <c r="L452" s="85"/>
      <c r="M452" s="85"/>
      <c r="N452" s="86"/>
      <c r="O452" s="86"/>
      <c r="P452" s="86"/>
      <c r="Q452" s="86"/>
      <c r="R452" s="87"/>
      <c r="S452" s="98"/>
      <c r="T452" s="141"/>
      <c r="U452" s="120"/>
      <c r="V452" s="135"/>
      <c r="W452" s="85"/>
      <c r="X452" s="118"/>
      <c r="Z452" s="82"/>
      <c r="AA452" s="82"/>
      <c r="AB452" s="145"/>
      <c r="AC452" s="143"/>
      <c r="AD452" s="152"/>
      <c r="AE452" s="152"/>
      <c r="AF452" s="152"/>
      <c r="AH452" s="84"/>
      <c r="AI452" s="84"/>
      <c r="AJ452" s="84"/>
      <c r="AK452" s="84"/>
      <c r="AL452" s="84"/>
      <c r="AM452" s="84"/>
      <c r="AN452" s="84"/>
      <c r="AO452" s="84"/>
      <c r="AP452" s="84"/>
      <c r="AQ452" s="84"/>
      <c r="AR452" s="84"/>
    </row>
    <row r="453" spans="2:44" s="146" customFormat="1" x14ac:dyDescent="0.2">
      <c r="B453" s="94"/>
      <c r="C453" s="94"/>
      <c r="D453" s="94"/>
      <c r="E453" s="94"/>
      <c r="F453" s="85"/>
      <c r="G453" s="85"/>
      <c r="H453" s="85"/>
      <c r="I453" s="85"/>
      <c r="J453" s="85"/>
      <c r="K453" s="85"/>
      <c r="L453" s="85"/>
      <c r="M453" s="85"/>
      <c r="N453" s="86"/>
      <c r="O453" s="86"/>
      <c r="P453" s="86"/>
      <c r="Q453" s="86"/>
      <c r="R453" s="87"/>
      <c r="S453" s="98"/>
      <c r="T453" s="141"/>
      <c r="U453" s="120"/>
      <c r="V453" s="135"/>
      <c r="W453" s="85"/>
      <c r="X453" s="118"/>
      <c r="Z453" s="82"/>
      <c r="AA453" s="82"/>
      <c r="AB453" s="145"/>
      <c r="AC453" s="143"/>
      <c r="AD453" s="152"/>
      <c r="AE453" s="152"/>
      <c r="AF453" s="152"/>
      <c r="AH453" s="84"/>
      <c r="AI453" s="84"/>
      <c r="AJ453" s="84"/>
      <c r="AK453" s="84"/>
      <c r="AL453" s="84"/>
      <c r="AM453" s="84"/>
      <c r="AN453" s="84"/>
      <c r="AO453" s="84"/>
      <c r="AP453" s="84"/>
      <c r="AQ453" s="84"/>
      <c r="AR453" s="84"/>
    </row>
    <row r="454" spans="2:44" s="146" customFormat="1" x14ac:dyDescent="0.2">
      <c r="B454" s="94"/>
      <c r="C454" s="94"/>
      <c r="D454" s="94"/>
      <c r="E454" s="94"/>
      <c r="F454" s="85"/>
      <c r="G454" s="85"/>
      <c r="H454" s="85"/>
      <c r="I454" s="85"/>
      <c r="J454" s="85"/>
      <c r="K454" s="85"/>
      <c r="L454" s="85"/>
      <c r="M454" s="85"/>
      <c r="N454" s="86"/>
      <c r="O454" s="86"/>
      <c r="P454" s="86"/>
      <c r="Q454" s="86"/>
      <c r="R454" s="87"/>
      <c r="S454" s="98"/>
      <c r="T454" s="141"/>
      <c r="U454" s="120"/>
      <c r="V454" s="135"/>
      <c r="W454" s="85"/>
      <c r="X454" s="118"/>
      <c r="Z454" s="82"/>
      <c r="AA454" s="82"/>
      <c r="AB454" s="145"/>
      <c r="AC454" s="143"/>
      <c r="AD454" s="152"/>
      <c r="AE454" s="152"/>
      <c r="AF454" s="152"/>
      <c r="AH454" s="84"/>
      <c r="AI454" s="84"/>
      <c r="AJ454" s="84"/>
      <c r="AK454" s="84"/>
      <c r="AL454" s="84"/>
      <c r="AM454" s="84"/>
      <c r="AN454" s="84"/>
      <c r="AO454" s="84"/>
      <c r="AP454" s="84"/>
      <c r="AQ454" s="84"/>
      <c r="AR454" s="84"/>
    </row>
    <row r="455" spans="2:44" s="146" customFormat="1" x14ac:dyDescent="0.2">
      <c r="B455" s="94"/>
      <c r="C455" s="94"/>
      <c r="D455" s="94"/>
      <c r="E455" s="94"/>
      <c r="F455" s="85"/>
      <c r="G455" s="85"/>
      <c r="H455" s="85"/>
      <c r="I455" s="85"/>
      <c r="J455" s="85"/>
      <c r="K455" s="85"/>
      <c r="L455" s="85"/>
      <c r="M455" s="85"/>
      <c r="N455" s="86"/>
      <c r="O455" s="86"/>
      <c r="P455" s="86"/>
      <c r="Q455" s="86"/>
      <c r="R455" s="87"/>
      <c r="S455" s="98"/>
      <c r="T455" s="141"/>
      <c r="U455" s="120"/>
      <c r="V455" s="135"/>
      <c r="W455" s="85"/>
      <c r="X455" s="118"/>
      <c r="Z455" s="82"/>
      <c r="AA455" s="82"/>
      <c r="AB455" s="145"/>
      <c r="AC455" s="143"/>
      <c r="AD455" s="152"/>
      <c r="AE455" s="152"/>
      <c r="AF455" s="152"/>
      <c r="AH455" s="84"/>
      <c r="AI455" s="84"/>
      <c r="AJ455" s="84"/>
      <c r="AK455" s="84"/>
      <c r="AL455" s="84"/>
      <c r="AM455" s="84"/>
      <c r="AN455" s="84"/>
      <c r="AO455" s="84"/>
      <c r="AP455" s="84"/>
      <c r="AQ455" s="84"/>
      <c r="AR455" s="84"/>
    </row>
    <row r="456" spans="2:44" s="146" customFormat="1" x14ac:dyDescent="0.2">
      <c r="B456" s="94"/>
      <c r="C456" s="94"/>
      <c r="D456" s="94"/>
      <c r="E456" s="94"/>
      <c r="F456" s="85"/>
      <c r="G456" s="85"/>
      <c r="H456" s="85"/>
      <c r="I456" s="85"/>
      <c r="J456" s="85"/>
      <c r="K456" s="85"/>
      <c r="L456" s="85"/>
      <c r="M456" s="85"/>
      <c r="N456" s="86"/>
      <c r="O456" s="86"/>
      <c r="P456" s="86"/>
      <c r="Q456" s="86"/>
      <c r="R456" s="87"/>
      <c r="S456" s="98"/>
      <c r="T456" s="141"/>
      <c r="U456" s="120"/>
      <c r="V456" s="135"/>
      <c r="W456" s="85"/>
      <c r="X456" s="118"/>
      <c r="Z456" s="82"/>
      <c r="AA456" s="82"/>
      <c r="AB456" s="145"/>
      <c r="AC456" s="143"/>
      <c r="AD456" s="152"/>
      <c r="AE456" s="152"/>
      <c r="AF456" s="152"/>
      <c r="AH456" s="84"/>
      <c r="AI456" s="84"/>
      <c r="AJ456" s="84"/>
      <c r="AK456" s="84"/>
      <c r="AL456" s="84"/>
      <c r="AM456" s="84"/>
      <c r="AN456" s="84"/>
      <c r="AO456" s="84"/>
      <c r="AP456" s="84"/>
      <c r="AQ456" s="84"/>
      <c r="AR456" s="84"/>
    </row>
    <row r="457" spans="2:44" s="146" customFormat="1" x14ac:dyDescent="0.2">
      <c r="B457" s="94"/>
      <c r="C457" s="94"/>
      <c r="D457" s="94"/>
      <c r="E457" s="94"/>
      <c r="F457" s="85"/>
      <c r="G457" s="85"/>
      <c r="H457" s="85"/>
      <c r="I457" s="85"/>
      <c r="J457" s="85"/>
      <c r="K457" s="85"/>
      <c r="L457" s="85"/>
      <c r="M457" s="85"/>
      <c r="N457" s="86"/>
      <c r="O457" s="86"/>
      <c r="P457" s="86"/>
      <c r="Q457" s="86"/>
      <c r="R457" s="87"/>
      <c r="S457" s="98"/>
      <c r="T457" s="141"/>
      <c r="U457" s="120"/>
      <c r="V457" s="135"/>
      <c r="W457" s="85"/>
      <c r="X457" s="118"/>
      <c r="Z457" s="82"/>
      <c r="AA457" s="82"/>
      <c r="AB457" s="145"/>
      <c r="AC457" s="143"/>
      <c r="AD457" s="152"/>
      <c r="AE457" s="152"/>
      <c r="AF457" s="152"/>
      <c r="AH457" s="84"/>
      <c r="AI457" s="84"/>
      <c r="AJ457" s="84"/>
      <c r="AK457" s="84"/>
      <c r="AL457" s="84"/>
      <c r="AM457" s="84"/>
      <c r="AN457" s="84"/>
      <c r="AO457" s="84"/>
      <c r="AP457" s="84"/>
      <c r="AQ457" s="84"/>
      <c r="AR457" s="84"/>
    </row>
    <row r="458" spans="2:44" s="146" customFormat="1" x14ac:dyDescent="0.2">
      <c r="B458" s="94"/>
      <c r="C458" s="94"/>
      <c r="D458" s="94"/>
      <c r="E458" s="94"/>
      <c r="F458" s="85"/>
      <c r="G458" s="85"/>
      <c r="H458" s="85"/>
      <c r="I458" s="85"/>
      <c r="J458" s="85"/>
      <c r="K458" s="85"/>
      <c r="L458" s="85"/>
      <c r="M458" s="85"/>
      <c r="N458" s="86"/>
      <c r="O458" s="86"/>
      <c r="P458" s="86"/>
      <c r="Q458" s="86"/>
      <c r="R458" s="87"/>
      <c r="S458" s="98"/>
      <c r="T458" s="141"/>
      <c r="U458" s="120"/>
      <c r="V458" s="135"/>
      <c r="W458" s="85"/>
      <c r="X458" s="118"/>
      <c r="Z458" s="82"/>
      <c r="AA458" s="82"/>
      <c r="AB458" s="145"/>
      <c r="AC458" s="143"/>
      <c r="AD458" s="152"/>
      <c r="AE458" s="152"/>
      <c r="AF458" s="152"/>
      <c r="AH458" s="84"/>
      <c r="AI458" s="84"/>
      <c r="AJ458" s="84"/>
      <c r="AK458" s="84"/>
      <c r="AL458" s="84"/>
      <c r="AM458" s="84"/>
      <c r="AN458" s="84"/>
      <c r="AO458" s="84"/>
      <c r="AP458" s="84"/>
      <c r="AQ458" s="84"/>
      <c r="AR458" s="84"/>
    </row>
    <row r="459" spans="2:44" s="146" customFormat="1" x14ac:dyDescent="0.2">
      <c r="B459" s="94"/>
      <c r="C459" s="94"/>
      <c r="D459" s="94"/>
      <c r="E459" s="94"/>
      <c r="F459" s="85"/>
      <c r="G459" s="85"/>
      <c r="H459" s="85"/>
      <c r="I459" s="85"/>
      <c r="J459" s="85"/>
      <c r="K459" s="85"/>
      <c r="L459" s="85"/>
      <c r="M459" s="85"/>
      <c r="N459" s="86"/>
      <c r="O459" s="86"/>
      <c r="P459" s="86"/>
      <c r="Q459" s="86"/>
      <c r="R459" s="87"/>
      <c r="S459" s="98"/>
      <c r="T459" s="141"/>
      <c r="U459" s="120"/>
      <c r="V459" s="135"/>
      <c r="W459" s="85"/>
      <c r="X459" s="118"/>
      <c r="Z459" s="82"/>
      <c r="AA459" s="82"/>
      <c r="AB459" s="145"/>
      <c r="AC459" s="143"/>
      <c r="AD459" s="152"/>
      <c r="AE459" s="152"/>
      <c r="AF459" s="152"/>
      <c r="AH459" s="84"/>
      <c r="AI459" s="84"/>
      <c r="AJ459" s="84"/>
      <c r="AK459" s="84"/>
      <c r="AL459" s="84"/>
      <c r="AM459" s="84"/>
      <c r="AN459" s="84"/>
      <c r="AO459" s="84"/>
      <c r="AP459" s="84"/>
      <c r="AQ459" s="84"/>
      <c r="AR459" s="84"/>
    </row>
    <row r="460" spans="2:44" s="146" customFormat="1" x14ac:dyDescent="0.2">
      <c r="B460" s="94"/>
      <c r="C460" s="94"/>
      <c r="D460" s="94"/>
      <c r="E460" s="94"/>
      <c r="F460" s="85"/>
      <c r="G460" s="85"/>
      <c r="H460" s="85"/>
      <c r="I460" s="85"/>
      <c r="J460" s="85"/>
      <c r="K460" s="85"/>
      <c r="L460" s="85"/>
      <c r="M460" s="85"/>
      <c r="N460" s="86"/>
      <c r="O460" s="86"/>
      <c r="P460" s="86"/>
      <c r="Q460" s="86"/>
      <c r="R460" s="87"/>
      <c r="S460" s="98"/>
      <c r="T460" s="141"/>
      <c r="U460" s="120"/>
      <c r="V460" s="135"/>
      <c r="W460" s="85"/>
      <c r="X460" s="118"/>
      <c r="Z460" s="82"/>
      <c r="AA460" s="82"/>
      <c r="AB460" s="145"/>
      <c r="AC460" s="143"/>
      <c r="AD460" s="152"/>
      <c r="AE460" s="152"/>
      <c r="AF460" s="152"/>
      <c r="AH460" s="84"/>
      <c r="AI460" s="84"/>
      <c r="AJ460" s="84"/>
      <c r="AK460" s="84"/>
      <c r="AL460" s="84"/>
      <c r="AM460" s="84"/>
      <c r="AN460" s="84"/>
      <c r="AO460" s="84"/>
      <c r="AP460" s="84"/>
      <c r="AQ460" s="84"/>
      <c r="AR460" s="84"/>
    </row>
    <row r="461" spans="2:44" s="146" customFormat="1" x14ac:dyDescent="0.2">
      <c r="B461" s="94"/>
      <c r="C461" s="94"/>
      <c r="D461" s="94"/>
      <c r="E461" s="94"/>
      <c r="F461" s="85"/>
      <c r="G461" s="85"/>
      <c r="H461" s="85"/>
      <c r="I461" s="85"/>
      <c r="J461" s="85"/>
      <c r="K461" s="85"/>
      <c r="L461" s="85"/>
      <c r="M461" s="85"/>
      <c r="N461" s="86"/>
      <c r="O461" s="86"/>
      <c r="P461" s="86"/>
      <c r="Q461" s="86"/>
      <c r="R461" s="87"/>
      <c r="S461" s="98"/>
      <c r="T461" s="141"/>
      <c r="U461" s="120"/>
      <c r="V461" s="135"/>
      <c r="W461" s="85"/>
      <c r="X461" s="118"/>
      <c r="Z461" s="82"/>
      <c r="AA461" s="82"/>
      <c r="AB461" s="145"/>
      <c r="AC461" s="143"/>
      <c r="AD461" s="152"/>
      <c r="AE461" s="152"/>
      <c r="AF461" s="152"/>
      <c r="AH461" s="84"/>
      <c r="AI461" s="84"/>
      <c r="AJ461" s="84"/>
      <c r="AK461" s="84"/>
      <c r="AL461" s="84"/>
      <c r="AM461" s="84"/>
      <c r="AN461" s="84"/>
      <c r="AO461" s="84"/>
      <c r="AP461" s="84"/>
      <c r="AQ461" s="84"/>
      <c r="AR461" s="84"/>
    </row>
    <row r="462" spans="2:44" s="146" customFormat="1" x14ac:dyDescent="0.2">
      <c r="B462" s="94"/>
      <c r="C462" s="94"/>
      <c r="D462" s="94"/>
      <c r="E462" s="94"/>
      <c r="F462" s="85"/>
      <c r="G462" s="85"/>
      <c r="H462" s="85"/>
      <c r="I462" s="85"/>
      <c r="J462" s="85"/>
      <c r="K462" s="85"/>
      <c r="L462" s="85"/>
      <c r="M462" s="85"/>
      <c r="N462" s="86"/>
      <c r="O462" s="86"/>
      <c r="P462" s="86"/>
      <c r="Q462" s="86"/>
      <c r="R462" s="87"/>
      <c r="S462" s="98"/>
      <c r="T462" s="141"/>
      <c r="U462" s="120"/>
      <c r="V462" s="135"/>
      <c r="W462" s="85"/>
      <c r="X462" s="118"/>
      <c r="Z462" s="82"/>
      <c r="AA462" s="82"/>
      <c r="AB462" s="145"/>
      <c r="AC462" s="143"/>
      <c r="AD462" s="152"/>
      <c r="AE462" s="152"/>
      <c r="AF462" s="152"/>
      <c r="AH462" s="84"/>
      <c r="AI462" s="84"/>
      <c r="AJ462" s="84"/>
      <c r="AK462" s="84"/>
      <c r="AL462" s="84"/>
      <c r="AM462" s="84"/>
      <c r="AN462" s="84"/>
      <c r="AO462" s="84"/>
      <c r="AP462" s="84"/>
      <c r="AQ462" s="84"/>
      <c r="AR462" s="84"/>
    </row>
    <row r="463" spans="2:44" s="146" customFormat="1" x14ac:dyDescent="0.2">
      <c r="B463" s="94"/>
      <c r="C463" s="94"/>
      <c r="D463" s="94"/>
      <c r="E463" s="94"/>
      <c r="F463" s="85"/>
      <c r="G463" s="85"/>
      <c r="H463" s="85"/>
      <c r="I463" s="85"/>
      <c r="J463" s="85"/>
      <c r="K463" s="85"/>
      <c r="L463" s="85"/>
      <c r="M463" s="85"/>
      <c r="N463" s="86"/>
      <c r="O463" s="86"/>
      <c r="P463" s="86"/>
      <c r="Q463" s="86"/>
      <c r="R463" s="87"/>
      <c r="S463" s="98"/>
      <c r="T463" s="141"/>
      <c r="U463" s="120"/>
      <c r="V463" s="135"/>
      <c r="W463" s="85"/>
      <c r="X463" s="118"/>
      <c r="Z463" s="82"/>
      <c r="AA463" s="82"/>
      <c r="AB463" s="145"/>
      <c r="AC463" s="143"/>
      <c r="AD463" s="152"/>
      <c r="AE463" s="152"/>
      <c r="AF463" s="152"/>
      <c r="AH463" s="84"/>
      <c r="AI463" s="84"/>
      <c r="AJ463" s="84"/>
      <c r="AK463" s="84"/>
      <c r="AL463" s="84"/>
      <c r="AM463" s="84"/>
      <c r="AN463" s="84"/>
      <c r="AO463" s="84"/>
      <c r="AP463" s="84"/>
      <c r="AQ463" s="84"/>
      <c r="AR463" s="84"/>
    </row>
    <row r="464" spans="2:44" s="146" customFormat="1" x14ac:dyDescent="0.2">
      <c r="B464" s="94"/>
      <c r="C464" s="94"/>
      <c r="D464" s="94"/>
      <c r="E464" s="94"/>
      <c r="F464" s="85"/>
      <c r="G464" s="85"/>
      <c r="H464" s="85"/>
      <c r="I464" s="85"/>
      <c r="J464" s="85"/>
      <c r="K464" s="85"/>
      <c r="L464" s="85"/>
      <c r="M464" s="85"/>
      <c r="N464" s="86"/>
      <c r="O464" s="86"/>
      <c r="P464" s="86"/>
      <c r="Q464" s="86"/>
      <c r="R464" s="87"/>
      <c r="S464" s="98"/>
      <c r="T464" s="141"/>
      <c r="U464" s="120"/>
      <c r="V464" s="135"/>
      <c r="W464" s="85"/>
      <c r="X464" s="118"/>
      <c r="Z464" s="82"/>
      <c r="AA464" s="82"/>
      <c r="AB464" s="145"/>
      <c r="AC464" s="143"/>
      <c r="AD464" s="152"/>
      <c r="AE464" s="152"/>
      <c r="AF464" s="152"/>
      <c r="AH464" s="84"/>
      <c r="AI464" s="84"/>
      <c r="AJ464" s="84"/>
      <c r="AK464" s="84"/>
      <c r="AL464" s="84"/>
      <c r="AM464" s="84"/>
      <c r="AN464" s="84"/>
      <c r="AO464" s="84"/>
      <c r="AP464" s="84"/>
      <c r="AQ464" s="84"/>
      <c r="AR464" s="84"/>
    </row>
    <row r="465" spans="2:44" s="146" customFormat="1" x14ac:dyDescent="0.2">
      <c r="B465" s="94"/>
      <c r="C465" s="94"/>
      <c r="D465" s="94"/>
      <c r="E465" s="94"/>
      <c r="F465" s="85"/>
      <c r="G465" s="85"/>
      <c r="H465" s="85"/>
      <c r="I465" s="85"/>
      <c r="J465" s="85"/>
      <c r="K465" s="85"/>
      <c r="L465" s="85"/>
      <c r="M465" s="85"/>
      <c r="N465" s="86"/>
      <c r="O465" s="86"/>
      <c r="P465" s="86"/>
      <c r="Q465" s="86"/>
      <c r="R465" s="87"/>
      <c r="S465" s="98"/>
      <c r="T465" s="141"/>
      <c r="U465" s="120"/>
      <c r="V465" s="135"/>
      <c r="W465" s="85"/>
      <c r="X465" s="118"/>
      <c r="Z465" s="82"/>
      <c r="AA465" s="82"/>
      <c r="AB465" s="145"/>
      <c r="AC465" s="143"/>
      <c r="AD465" s="152"/>
      <c r="AE465" s="152"/>
      <c r="AF465" s="152"/>
      <c r="AH465" s="84"/>
      <c r="AI465" s="84"/>
      <c r="AJ465" s="84"/>
      <c r="AK465" s="84"/>
      <c r="AL465" s="84"/>
      <c r="AM465" s="84"/>
      <c r="AN465" s="84"/>
      <c r="AO465" s="84"/>
      <c r="AP465" s="84"/>
      <c r="AQ465" s="84"/>
      <c r="AR465" s="84"/>
    </row>
    <row r="466" spans="2:44" s="146" customFormat="1" x14ac:dyDescent="0.2">
      <c r="B466" s="94"/>
      <c r="C466" s="94"/>
      <c r="D466" s="94"/>
      <c r="E466" s="94"/>
      <c r="F466" s="85"/>
      <c r="G466" s="85"/>
      <c r="H466" s="85"/>
      <c r="I466" s="85"/>
      <c r="J466" s="85"/>
      <c r="K466" s="85"/>
      <c r="L466" s="85"/>
      <c r="M466" s="85"/>
      <c r="N466" s="86"/>
      <c r="O466" s="86"/>
      <c r="P466" s="86"/>
      <c r="Q466" s="86"/>
      <c r="R466" s="87"/>
      <c r="S466" s="98"/>
      <c r="T466" s="141"/>
      <c r="U466" s="120"/>
      <c r="V466" s="135"/>
      <c r="W466" s="85"/>
      <c r="X466" s="118"/>
      <c r="Z466" s="82"/>
      <c r="AA466" s="82"/>
      <c r="AB466" s="145"/>
      <c r="AC466" s="143"/>
      <c r="AD466" s="152"/>
      <c r="AE466" s="152"/>
      <c r="AF466" s="152"/>
      <c r="AH466" s="84"/>
      <c r="AI466" s="84"/>
      <c r="AJ466" s="84"/>
      <c r="AK466" s="84"/>
      <c r="AL466" s="84"/>
      <c r="AM466" s="84"/>
      <c r="AN466" s="84"/>
      <c r="AO466" s="84"/>
      <c r="AP466" s="84"/>
      <c r="AQ466" s="84"/>
      <c r="AR466" s="84"/>
    </row>
    <row r="467" spans="2:44" s="146" customFormat="1" x14ac:dyDescent="0.2">
      <c r="B467" s="94"/>
      <c r="C467" s="94"/>
      <c r="D467" s="94"/>
      <c r="E467" s="94"/>
      <c r="F467" s="85"/>
      <c r="G467" s="85"/>
      <c r="H467" s="85"/>
      <c r="I467" s="85"/>
      <c r="J467" s="85"/>
      <c r="K467" s="85"/>
      <c r="L467" s="85"/>
      <c r="M467" s="85"/>
      <c r="N467" s="86"/>
      <c r="O467" s="86"/>
      <c r="P467" s="86"/>
      <c r="Q467" s="86"/>
      <c r="R467" s="87"/>
      <c r="S467" s="98"/>
      <c r="T467" s="141"/>
      <c r="U467" s="120"/>
      <c r="V467" s="135"/>
      <c r="W467" s="85"/>
      <c r="X467" s="118"/>
      <c r="Z467" s="82"/>
      <c r="AA467" s="82"/>
      <c r="AB467" s="145"/>
      <c r="AC467" s="143"/>
      <c r="AD467" s="152"/>
      <c r="AE467" s="152"/>
      <c r="AF467" s="152"/>
      <c r="AH467" s="84"/>
      <c r="AI467" s="84"/>
      <c r="AJ467" s="84"/>
      <c r="AK467" s="84"/>
      <c r="AL467" s="84"/>
      <c r="AM467" s="84"/>
      <c r="AN467" s="84"/>
      <c r="AO467" s="84"/>
      <c r="AP467" s="84"/>
      <c r="AQ467" s="84"/>
      <c r="AR467" s="84"/>
    </row>
    <row r="468" spans="2:44" s="146" customFormat="1" x14ac:dyDescent="0.2">
      <c r="B468" s="94"/>
      <c r="C468" s="94"/>
      <c r="D468" s="94"/>
      <c r="E468" s="94"/>
      <c r="F468" s="85"/>
      <c r="G468" s="85"/>
      <c r="H468" s="85"/>
      <c r="I468" s="85"/>
      <c r="J468" s="85"/>
      <c r="K468" s="85"/>
      <c r="L468" s="85"/>
      <c r="M468" s="85"/>
      <c r="N468" s="86"/>
      <c r="O468" s="86"/>
      <c r="P468" s="86"/>
      <c r="Q468" s="86"/>
      <c r="R468" s="87"/>
      <c r="S468" s="98"/>
      <c r="T468" s="141"/>
      <c r="U468" s="120"/>
      <c r="V468" s="135"/>
      <c r="W468" s="85"/>
      <c r="X468" s="118"/>
      <c r="Z468" s="82"/>
      <c r="AA468" s="82"/>
      <c r="AB468" s="145"/>
      <c r="AC468" s="143"/>
      <c r="AD468" s="152"/>
      <c r="AE468" s="152"/>
      <c r="AF468" s="152"/>
      <c r="AH468" s="84"/>
      <c r="AI468" s="84"/>
      <c r="AJ468" s="84"/>
      <c r="AK468" s="84"/>
      <c r="AL468" s="84"/>
      <c r="AM468" s="84"/>
      <c r="AN468" s="84"/>
      <c r="AO468" s="84"/>
      <c r="AP468" s="84"/>
      <c r="AQ468" s="84"/>
      <c r="AR468" s="84"/>
    </row>
    <row r="469" spans="2:44" s="146" customFormat="1" x14ac:dyDescent="0.2">
      <c r="B469" s="94"/>
      <c r="C469" s="94"/>
      <c r="D469" s="94"/>
      <c r="E469" s="94"/>
      <c r="F469" s="85"/>
      <c r="G469" s="85"/>
      <c r="H469" s="85"/>
      <c r="I469" s="85"/>
      <c r="J469" s="85"/>
      <c r="K469" s="85"/>
      <c r="L469" s="85"/>
      <c r="M469" s="85"/>
      <c r="N469" s="86"/>
      <c r="O469" s="86"/>
      <c r="P469" s="86"/>
      <c r="Q469" s="86"/>
      <c r="R469" s="87"/>
      <c r="S469" s="98"/>
      <c r="T469" s="141"/>
      <c r="U469" s="120"/>
      <c r="V469" s="135"/>
      <c r="W469" s="85"/>
      <c r="X469" s="118"/>
      <c r="Z469" s="82"/>
      <c r="AA469" s="82"/>
      <c r="AB469" s="145"/>
      <c r="AC469" s="143"/>
      <c r="AD469" s="152"/>
      <c r="AE469" s="152"/>
      <c r="AF469" s="152"/>
      <c r="AH469" s="84"/>
      <c r="AI469" s="84"/>
      <c r="AJ469" s="84"/>
      <c r="AK469" s="84"/>
      <c r="AL469" s="84"/>
      <c r="AM469" s="84"/>
      <c r="AN469" s="84"/>
      <c r="AO469" s="84"/>
      <c r="AP469" s="84"/>
      <c r="AQ469" s="84"/>
      <c r="AR469" s="84"/>
    </row>
    <row r="470" spans="2:44" s="146" customFormat="1" x14ac:dyDescent="0.2">
      <c r="B470" s="94"/>
      <c r="C470" s="94"/>
      <c r="D470" s="94"/>
      <c r="E470" s="94"/>
      <c r="F470" s="85"/>
      <c r="G470" s="85"/>
      <c r="H470" s="85"/>
      <c r="I470" s="85"/>
      <c r="J470" s="85"/>
      <c r="K470" s="85"/>
      <c r="L470" s="85"/>
      <c r="M470" s="85"/>
      <c r="N470" s="86"/>
      <c r="O470" s="86"/>
      <c r="P470" s="86"/>
      <c r="Q470" s="86"/>
      <c r="R470" s="87"/>
      <c r="S470" s="98"/>
      <c r="T470" s="141"/>
      <c r="U470" s="120"/>
      <c r="V470" s="135"/>
      <c r="W470" s="85"/>
      <c r="X470" s="118"/>
      <c r="Z470" s="82"/>
      <c r="AA470" s="82"/>
      <c r="AB470" s="145"/>
      <c r="AC470" s="143"/>
      <c r="AD470" s="152"/>
      <c r="AE470" s="152"/>
      <c r="AF470" s="152"/>
      <c r="AH470" s="84"/>
      <c r="AI470" s="84"/>
      <c r="AJ470" s="84"/>
      <c r="AK470" s="84"/>
      <c r="AL470" s="84"/>
      <c r="AM470" s="84"/>
      <c r="AN470" s="84"/>
      <c r="AO470" s="84"/>
      <c r="AP470" s="84"/>
      <c r="AQ470" s="84"/>
      <c r="AR470" s="84"/>
    </row>
    <row r="471" spans="2:44" s="146" customFormat="1" x14ac:dyDescent="0.2">
      <c r="B471" s="94"/>
      <c r="C471" s="94"/>
      <c r="D471" s="94"/>
      <c r="E471" s="94"/>
      <c r="F471" s="85"/>
      <c r="G471" s="85"/>
      <c r="H471" s="85"/>
      <c r="I471" s="85"/>
      <c r="J471" s="85"/>
      <c r="K471" s="85"/>
      <c r="L471" s="85"/>
      <c r="M471" s="85"/>
      <c r="N471" s="86"/>
      <c r="O471" s="86"/>
      <c r="P471" s="86"/>
      <c r="Q471" s="86"/>
      <c r="R471" s="87"/>
      <c r="S471" s="98"/>
      <c r="T471" s="141"/>
      <c r="U471" s="120"/>
      <c r="V471" s="135"/>
      <c r="W471" s="85"/>
      <c r="X471" s="118"/>
      <c r="Z471" s="82"/>
      <c r="AA471" s="82"/>
      <c r="AB471" s="145"/>
      <c r="AC471" s="143"/>
      <c r="AD471" s="152"/>
      <c r="AE471" s="152"/>
      <c r="AF471" s="152"/>
      <c r="AH471" s="84"/>
      <c r="AI471" s="84"/>
      <c r="AJ471" s="84"/>
      <c r="AK471" s="84"/>
      <c r="AL471" s="84"/>
      <c r="AM471" s="84"/>
      <c r="AN471" s="84"/>
      <c r="AO471" s="84"/>
      <c r="AP471" s="84"/>
      <c r="AQ471" s="84"/>
      <c r="AR471" s="84"/>
    </row>
    <row r="472" spans="2:44" s="146" customFormat="1" x14ac:dyDescent="0.2">
      <c r="B472" s="94"/>
      <c r="C472" s="94"/>
      <c r="D472" s="94"/>
      <c r="E472" s="94"/>
      <c r="F472" s="85"/>
      <c r="G472" s="85"/>
      <c r="H472" s="85"/>
      <c r="I472" s="85"/>
      <c r="J472" s="85"/>
      <c r="K472" s="85"/>
      <c r="L472" s="85"/>
      <c r="M472" s="85"/>
      <c r="N472" s="86"/>
      <c r="O472" s="86"/>
      <c r="P472" s="86"/>
      <c r="Q472" s="86"/>
      <c r="R472" s="87"/>
      <c r="S472" s="98"/>
      <c r="T472" s="141"/>
      <c r="U472" s="120"/>
      <c r="V472" s="135"/>
      <c r="W472" s="85"/>
      <c r="X472" s="118"/>
      <c r="Z472" s="82"/>
      <c r="AA472" s="82"/>
      <c r="AB472" s="145"/>
      <c r="AC472" s="143"/>
      <c r="AD472" s="152"/>
      <c r="AE472" s="152"/>
      <c r="AF472" s="152"/>
      <c r="AH472" s="84"/>
      <c r="AI472" s="84"/>
      <c r="AJ472" s="84"/>
      <c r="AK472" s="84"/>
      <c r="AL472" s="84"/>
      <c r="AM472" s="84"/>
      <c r="AN472" s="84"/>
      <c r="AO472" s="84"/>
      <c r="AP472" s="84"/>
      <c r="AQ472" s="84"/>
      <c r="AR472" s="84"/>
    </row>
    <row r="473" spans="2:44" s="146" customFormat="1" x14ac:dyDescent="0.2">
      <c r="B473" s="94"/>
      <c r="C473" s="94"/>
      <c r="D473" s="94"/>
      <c r="E473" s="94"/>
      <c r="F473" s="85"/>
      <c r="G473" s="85"/>
      <c r="H473" s="85"/>
      <c r="I473" s="85"/>
      <c r="J473" s="85"/>
      <c r="K473" s="85"/>
      <c r="L473" s="85"/>
      <c r="M473" s="85"/>
      <c r="N473" s="86"/>
      <c r="O473" s="86"/>
      <c r="P473" s="86"/>
      <c r="Q473" s="86"/>
      <c r="R473" s="87"/>
      <c r="S473" s="98"/>
      <c r="T473" s="141"/>
      <c r="U473" s="120"/>
      <c r="V473" s="135"/>
      <c r="W473" s="85"/>
      <c r="X473" s="118"/>
      <c r="Z473" s="82"/>
      <c r="AA473" s="82"/>
      <c r="AB473" s="145"/>
      <c r="AC473" s="143"/>
      <c r="AD473" s="152"/>
      <c r="AE473" s="152"/>
      <c r="AF473" s="152"/>
      <c r="AH473" s="84"/>
      <c r="AI473" s="84"/>
      <c r="AJ473" s="84"/>
      <c r="AK473" s="84"/>
      <c r="AL473" s="84"/>
      <c r="AM473" s="84"/>
      <c r="AN473" s="84"/>
      <c r="AO473" s="84"/>
      <c r="AP473" s="84"/>
      <c r="AQ473" s="84"/>
      <c r="AR473" s="84"/>
    </row>
    <row r="474" spans="2:44" s="146" customFormat="1" x14ac:dyDescent="0.2">
      <c r="B474" s="94"/>
      <c r="C474" s="94"/>
      <c r="D474" s="94"/>
      <c r="E474" s="94"/>
      <c r="F474" s="85"/>
      <c r="G474" s="85"/>
      <c r="H474" s="85"/>
      <c r="I474" s="85"/>
      <c r="J474" s="85"/>
      <c r="K474" s="85"/>
      <c r="L474" s="85"/>
      <c r="M474" s="85"/>
      <c r="N474" s="86"/>
      <c r="O474" s="86"/>
      <c r="P474" s="86"/>
      <c r="Q474" s="86"/>
      <c r="R474" s="87"/>
      <c r="S474" s="98"/>
      <c r="T474" s="141"/>
      <c r="U474" s="120"/>
      <c r="V474" s="135"/>
      <c r="W474" s="85"/>
      <c r="X474" s="118"/>
      <c r="Z474" s="82"/>
      <c r="AA474" s="82"/>
      <c r="AB474" s="145"/>
      <c r="AC474" s="143"/>
      <c r="AD474" s="152"/>
      <c r="AE474" s="152"/>
      <c r="AF474" s="152"/>
      <c r="AH474" s="84"/>
      <c r="AI474" s="84"/>
      <c r="AJ474" s="84"/>
      <c r="AK474" s="84"/>
      <c r="AL474" s="84"/>
      <c r="AM474" s="84"/>
      <c r="AN474" s="84"/>
      <c r="AO474" s="84"/>
      <c r="AP474" s="84"/>
      <c r="AQ474" s="84"/>
      <c r="AR474" s="84"/>
    </row>
    <row r="475" spans="2:44" s="146" customFormat="1" x14ac:dyDescent="0.2">
      <c r="B475" s="94"/>
      <c r="C475" s="94"/>
      <c r="D475" s="94"/>
      <c r="E475" s="94"/>
      <c r="F475" s="85"/>
      <c r="G475" s="85"/>
      <c r="H475" s="85"/>
      <c r="I475" s="85"/>
      <c r="J475" s="85"/>
      <c r="K475" s="85"/>
      <c r="L475" s="85"/>
      <c r="M475" s="85"/>
      <c r="N475" s="86"/>
      <c r="O475" s="86"/>
      <c r="P475" s="86"/>
      <c r="Q475" s="86"/>
      <c r="R475" s="87"/>
      <c r="S475" s="98"/>
      <c r="T475" s="141"/>
      <c r="U475" s="120"/>
      <c r="V475" s="135"/>
      <c r="W475" s="85"/>
      <c r="X475" s="118"/>
      <c r="Z475" s="82"/>
      <c r="AA475" s="82"/>
      <c r="AB475" s="145"/>
      <c r="AC475" s="143"/>
      <c r="AD475" s="152"/>
      <c r="AE475" s="152"/>
      <c r="AF475" s="152"/>
      <c r="AH475" s="84"/>
      <c r="AI475" s="84"/>
      <c r="AJ475" s="84"/>
      <c r="AK475" s="84"/>
      <c r="AL475" s="84"/>
      <c r="AM475" s="84"/>
      <c r="AN475" s="84"/>
      <c r="AO475" s="84"/>
      <c r="AP475" s="84"/>
      <c r="AQ475" s="84"/>
      <c r="AR475" s="84"/>
    </row>
    <row r="476" spans="2:44" s="146" customFormat="1" x14ac:dyDescent="0.2">
      <c r="B476" s="94"/>
      <c r="C476" s="94"/>
      <c r="D476" s="94"/>
      <c r="E476" s="94"/>
      <c r="F476" s="85"/>
      <c r="G476" s="85"/>
      <c r="H476" s="85"/>
      <c r="I476" s="85"/>
      <c r="J476" s="85"/>
      <c r="K476" s="85"/>
      <c r="L476" s="85"/>
      <c r="M476" s="85"/>
      <c r="N476" s="86"/>
      <c r="O476" s="86"/>
      <c r="P476" s="86"/>
      <c r="Q476" s="86"/>
      <c r="R476" s="87"/>
      <c r="S476" s="98"/>
      <c r="T476" s="141"/>
      <c r="U476" s="120"/>
      <c r="V476" s="135"/>
      <c r="W476" s="85"/>
      <c r="X476" s="118"/>
      <c r="Z476" s="82"/>
      <c r="AA476" s="82"/>
      <c r="AB476" s="145"/>
      <c r="AC476" s="143"/>
      <c r="AD476" s="152"/>
      <c r="AE476" s="152"/>
      <c r="AF476" s="152"/>
      <c r="AH476" s="84"/>
      <c r="AI476" s="84"/>
      <c r="AJ476" s="84"/>
      <c r="AK476" s="84"/>
      <c r="AL476" s="84"/>
      <c r="AM476" s="84"/>
      <c r="AN476" s="84"/>
      <c r="AO476" s="84"/>
      <c r="AP476" s="84"/>
      <c r="AQ476" s="84"/>
      <c r="AR476" s="84"/>
    </row>
    <row r="477" spans="2:44" s="146" customFormat="1" x14ac:dyDescent="0.2">
      <c r="B477" s="94"/>
      <c r="C477" s="94"/>
      <c r="D477" s="94"/>
      <c r="E477" s="94"/>
      <c r="F477" s="85"/>
      <c r="G477" s="85"/>
      <c r="H477" s="85"/>
      <c r="I477" s="85"/>
      <c r="J477" s="85"/>
      <c r="K477" s="85"/>
      <c r="L477" s="85"/>
      <c r="M477" s="85"/>
      <c r="N477" s="86"/>
      <c r="O477" s="86"/>
      <c r="P477" s="86"/>
      <c r="Q477" s="86"/>
      <c r="R477" s="87"/>
      <c r="S477" s="98"/>
      <c r="T477" s="141"/>
      <c r="U477" s="120"/>
      <c r="V477" s="135"/>
      <c r="W477" s="85"/>
      <c r="X477" s="118"/>
      <c r="Z477" s="82"/>
      <c r="AA477" s="82"/>
      <c r="AB477" s="145"/>
      <c r="AC477" s="143"/>
      <c r="AD477" s="152"/>
      <c r="AE477" s="152"/>
      <c r="AF477" s="152"/>
      <c r="AH477" s="84"/>
      <c r="AI477" s="84"/>
      <c r="AJ477" s="84"/>
      <c r="AK477" s="84"/>
      <c r="AL477" s="84"/>
      <c r="AM477" s="84"/>
      <c r="AN477" s="84"/>
      <c r="AO477" s="84"/>
      <c r="AP477" s="84"/>
      <c r="AQ477" s="84"/>
      <c r="AR477" s="84"/>
    </row>
    <row r="478" spans="2:44" s="146" customFormat="1" x14ac:dyDescent="0.2">
      <c r="B478" s="94"/>
      <c r="C478" s="94"/>
      <c r="D478" s="94"/>
      <c r="E478" s="94"/>
      <c r="F478" s="85"/>
      <c r="G478" s="85"/>
      <c r="H478" s="85"/>
      <c r="I478" s="85"/>
      <c r="J478" s="85"/>
      <c r="K478" s="85"/>
      <c r="L478" s="85"/>
      <c r="M478" s="85"/>
      <c r="N478" s="86"/>
      <c r="O478" s="86"/>
      <c r="P478" s="86"/>
      <c r="Q478" s="86"/>
      <c r="R478" s="87"/>
      <c r="S478" s="98"/>
      <c r="T478" s="141"/>
      <c r="U478" s="120"/>
      <c r="V478" s="135"/>
      <c r="W478" s="85"/>
      <c r="X478" s="118"/>
      <c r="Z478" s="82"/>
      <c r="AA478" s="82"/>
      <c r="AB478" s="145"/>
      <c r="AC478" s="143"/>
      <c r="AD478" s="152"/>
      <c r="AE478" s="152"/>
      <c r="AF478" s="152"/>
      <c r="AH478" s="84"/>
      <c r="AI478" s="84"/>
      <c r="AJ478" s="84"/>
      <c r="AK478" s="84"/>
      <c r="AL478" s="84"/>
      <c r="AM478" s="84"/>
      <c r="AN478" s="84"/>
      <c r="AO478" s="84"/>
      <c r="AP478" s="84"/>
      <c r="AQ478" s="84"/>
      <c r="AR478" s="84"/>
    </row>
    <row r="479" spans="2:44" s="146" customFormat="1" x14ac:dyDescent="0.2">
      <c r="B479" s="94"/>
      <c r="C479" s="94"/>
      <c r="D479" s="94"/>
      <c r="E479" s="94"/>
      <c r="F479" s="85"/>
      <c r="G479" s="85"/>
      <c r="H479" s="85"/>
      <c r="I479" s="85"/>
      <c r="J479" s="85"/>
      <c r="K479" s="85"/>
      <c r="L479" s="85"/>
      <c r="M479" s="85"/>
      <c r="N479" s="86"/>
      <c r="O479" s="86"/>
      <c r="P479" s="86"/>
      <c r="Q479" s="86"/>
      <c r="R479" s="87"/>
      <c r="S479" s="98"/>
      <c r="T479" s="141"/>
      <c r="U479" s="120"/>
      <c r="V479" s="135"/>
      <c r="W479" s="85"/>
      <c r="X479" s="118"/>
      <c r="Z479" s="82"/>
      <c r="AA479" s="82"/>
      <c r="AB479" s="145"/>
      <c r="AC479" s="143"/>
      <c r="AD479" s="152"/>
      <c r="AE479" s="152"/>
      <c r="AF479" s="152"/>
      <c r="AH479" s="84"/>
      <c r="AI479" s="84"/>
      <c r="AJ479" s="84"/>
      <c r="AK479" s="84"/>
      <c r="AL479" s="84"/>
      <c r="AM479" s="84"/>
      <c r="AN479" s="84"/>
      <c r="AO479" s="84"/>
      <c r="AP479" s="84"/>
      <c r="AQ479" s="84"/>
      <c r="AR479" s="84"/>
    </row>
    <row r="480" spans="2:44" s="146" customFormat="1" x14ac:dyDescent="0.2">
      <c r="B480" s="94"/>
      <c r="C480" s="94"/>
      <c r="D480" s="94"/>
      <c r="E480" s="94"/>
      <c r="F480" s="85"/>
      <c r="G480" s="85"/>
      <c r="H480" s="85"/>
      <c r="I480" s="85"/>
      <c r="J480" s="85"/>
      <c r="K480" s="85"/>
      <c r="L480" s="85"/>
      <c r="M480" s="85"/>
      <c r="N480" s="86"/>
      <c r="O480" s="86"/>
      <c r="P480" s="86"/>
      <c r="Q480" s="86"/>
      <c r="R480" s="87"/>
      <c r="S480" s="98"/>
      <c r="T480" s="141"/>
      <c r="U480" s="120"/>
      <c r="V480" s="135"/>
      <c r="W480" s="85"/>
      <c r="X480" s="118"/>
      <c r="Z480" s="82"/>
      <c r="AA480" s="82"/>
      <c r="AB480" s="145"/>
      <c r="AC480" s="143"/>
      <c r="AD480" s="152"/>
      <c r="AE480" s="152"/>
      <c r="AF480" s="152"/>
      <c r="AH480" s="84"/>
      <c r="AI480" s="84"/>
      <c r="AJ480" s="84"/>
      <c r="AK480" s="84"/>
      <c r="AL480" s="84"/>
      <c r="AM480" s="84"/>
      <c r="AN480" s="84"/>
      <c r="AO480" s="84"/>
      <c r="AP480" s="84"/>
      <c r="AQ480" s="84"/>
      <c r="AR480" s="84"/>
    </row>
    <row r="481" spans="2:44" s="146" customFormat="1" x14ac:dyDescent="0.2">
      <c r="B481" s="94"/>
      <c r="C481" s="94"/>
      <c r="D481" s="94"/>
      <c r="E481" s="94"/>
      <c r="F481" s="85"/>
      <c r="G481" s="85"/>
      <c r="H481" s="85"/>
      <c r="I481" s="85"/>
      <c r="J481" s="85"/>
      <c r="K481" s="85"/>
      <c r="L481" s="85"/>
      <c r="M481" s="85"/>
      <c r="N481" s="86"/>
      <c r="O481" s="86"/>
      <c r="P481" s="86"/>
      <c r="Q481" s="86"/>
      <c r="R481" s="87"/>
      <c r="S481" s="98"/>
      <c r="T481" s="141"/>
      <c r="U481" s="120"/>
      <c r="V481" s="135"/>
      <c r="W481" s="85"/>
      <c r="X481" s="118"/>
      <c r="Z481" s="82"/>
      <c r="AA481" s="82"/>
      <c r="AB481" s="145"/>
      <c r="AC481" s="143"/>
      <c r="AD481" s="152"/>
      <c r="AE481" s="152"/>
      <c r="AF481" s="152"/>
      <c r="AH481" s="84"/>
      <c r="AI481" s="84"/>
      <c r="AJ481" s="84"/>
      <c r="AK481" s="84"/>
      <c r="AL481" s="84"/>
      <c r="AM481" s="84"/>
      <c r="AN481" s="84"/>
      <c r="AO481" s="84"/>
      <c r="AP481" s="84"/>
      <c r="AQ481" s="84"/>
      <c r="AR481" s="84"/>
    </row>
    <row r="482" spans="2:44" s="146" customFormat="1" x14ac:dyDescent="0.2">
      <c r="B482" s="94"/>
      <c r="C482" s="94"/>
      <c r="D482" s="94"/>
      <c r="E482" s="94"/>
      <c r="F482" s="85"/>
      <c r="G482" s="85"/>
      <c r="H482" s="85"/>
      <c r="I482" s="85"/>
      <c r="J482" s="85"/>
      <c r="K482" s="85"/>
      <c r="L482" s="85"/>
      <c r="M482" s="85"/>
      <c r="N482" s="86"/>
      <c r="O482" s="86"/>
      <c r="P482" s="86"/>
      <c r="Q482" s="86"/>
      <c r="R482" s="87"/>
      <c r="S482" s="98"/>
      <c r="T482" s="141"/>
      <c r="U482" s="120"/>
      <c r="V482" s="135"/>
      <c r="W482" s="85"/>
      <c r="X482" s="118"/>
      <c r="Z482" s="82"/>
      <c r="AA482" s="82"/>
      <c r="AB482" s="145"/>
      <c r="AC482" s="143"/>
      <c r="AD482" s="152"/>
      <c r="AE482" s="152"/>
      <c r="AF482" s="152"/>
      <c r="AH482" s="84"/>
      <c r="AI482" s="84"/>
      <c r="AJ482" s="84"/>
      <c r="AK482" s="84"/>
      <c r="AL482" s="84"/>
      <c r="AM482" s="84"/>
      <c r="AN482" s="84"/>
      <c r="AO482" s="84"/>
      <c r="AP482" s="84"/>
      <c r="AQ482" s="84"/>
      <c r="AR482" s="84"/>
    </row>
    <row r="483" spans="2:44" s="146" customFormat="1" x14ac:dyDescent="0.2">
      <c r="B483" s="94"/>
      <c r="C483" s="94"/>
      <c r="D483" s="94"/>
      <c r="E483" s="94"/>
      <c r="F483" s="85"/>
      <c r="G483" s="85"/>
      <c r="H483" s="85"/>
      <c r="I483" s="85"/>
      <c r="J483" s="85"/>
      <c r="K483" s="85"/>
      <c r="L483" s="85"/>
      <c r="M483" s="85"/>
      <c r="N483" s="86"/>
      <c r="O483" s="86"/>
      <c r="P483" s="86"/>
      <c r="Q483" s="86"/>
      <c r="R483" s="87"/>
      <c r="S483" s="98"/>
      <c r="T483" s="141"/>
      <c r="U483" s="120"/>
      <c r="V483" s="135"/>
      <c r="W483" s="85"/>
      <c r="X483" s="118"/>
      <c r="Z483" s="82"/>
      <c r="AA483" s="82"/>
      <c r="AB483" s="145"/>
      <c r="AC483" s="143"/>
      <c r="AD483" s="152"/>
      <c r="AE483" s="152"/>
      <c r="AF483" s="152"/>
      <c r="AH483" s="84"/>
      <c r="AI483" s="84"/>
      <c r="AJ483" s="84"/>
      <c r="AK483" s="84"/>
      <c r="AL483" s="84"/>
      <c r="AM483" s="84"/>
      <c r="AN483" s="84"/>
      <c r="AO483" s="84"/>
      <c r="AP483" s="84"/>
      <c r="AQ483" s="84"/>
      <c r="AR483" s="84"/>
    </row>
    <row r="484" spans="2:44" s="146" customFormat="1" x14ac:dyDescent="0.2">
      <c r="B484" s="94"/>
      <c r="C484" s="94"/>
      <c r="D484" s="94"/>
      <c r="E484" s="94"/>
      <c r="F484" s="85"/>
      <c r="G484" s="85"/>
      <c r="H484" s="85"/>
      <c r="I484" s="85"/>
      <c r="J484" s="85"/>
      <c r="K484" s="85"/>
      <c r="L484" s="85"/>
      <c r="M484" s="85"/>
      <c r="N484" s="86"/>
      <c r="O484" s="86"/>
      <c r="P484" s="86"/>
      <c r="Q484" s="86"/>
      <c r="R484" s="87"/>
      <c r="S484" s="98"/>
      <c r="T484" s="141"/>
      <c r="U484" s="120"/>
      <c r="V484" s="135"/>
      <c r="W484" s="85"/>
      <c r="X484" s="118"/>
      <c r="Z484" s="82"/>
      <c r="AA484" s="82"/>
      <c r="AB484" s="145"/>
      <c r="AC484" s="143"/>
      <c r="AD484" s="152"/>
      <c r="AE484" s="152"/>
      <c r="AF484" s="152"/>
      <c r="AH484" s="84"/>
      <c r="AI484" s="84"/>
      <c r="AJ484" s="84"/>
      <c r="AK484" s="84"/>
      <c r="AL484" s="84"/>
      <c r="AM484" s="84"/>
      <c r="AN484" s="84"/>
      <c r="AO484" s="84"/>
      <c r="AP484" s="84"/>
      <c r="AQ484" s="84"/>
      <c r="AR484" s="84"/>
    </row>
    <row r="485" spans="2:44" s="146" customFormat="1" x14ac:dyDescent="0.2">
      <c r="B485" s="94"/>
      <c r="C485" s="94"/>
      <c r="D485" s="94"/>
      <c r="E485" s="94"/>
      <c r="F485" s="85"/>
      <c r="G485" s="85"/>
      <c r="H485" s="85"/>
      <c r="I485" s="85"/>
      <c r="J485" s="85"/>
      <c r="K485" s="85"/>
      <c r="L485" s="85"/>
      <c r="M485" s="85"/>
      <c r="N485" s="86"/>
      <c r="O485" s="86"/>
      <c r="P485" s="86"/>
      <c r="Q485" s="86"/>
      <c r="R485" s="87"/>
      <c r="S485" s="98"/>
      <c r="T485" s="141"/>
      <c r="U485" s="120"/>
      <c r="V485" s="135"/>
      <c r="W485" s="85"/>
      <c r="X485" s="118"/>
      <c r="Z485" s="82"/>
      <c r="AA485" s="82"/>
      <c r="AB485" s="145"/>
      <c r="AC485" s="143"/>
      <c r="AD485" s="152"/>
      <c r="AE485" s="152"/>
      <c r="AF485" s="152"/>
      <c r="AH485" s="84"/>
      <c r="AI485" s="84"/>
      <c r="AJ485" s="84"/>
      <c r="AK485" s="84"/>
      <c r="AL485" s="84"/>
      <c r="AM485" s="84"/>
      <c r="AN485" s="84"/>
      <c r="AO485" s="84"/>
      <c r="AP485" s="84"/>
      <c r="AQ485" s="84"/>
      <c r="AR485" s="84"/>
    </row>
    <row r="486" spans="2:44" s="146" customFormat="1" x14ac:dyDescent="0.2">
      <c r="B486" s="94"/>
      <c r="C486" s="94"/>
      <c r="D486" s="94"/>
      <c r="E486" s="94"/>
      <c r="F486" s="85"/>
      <c r="G486" s="85"/>
      <c r="H486" s="85"/>
      <c r="I486" s="85"/>
      <c r="J486" s="85"/>
      <c r="K486" s="85"/>
      <c r="L486" s="85"/>
      <c r="M486" s="85"/>
      <c r="N486" s="86"/>
      <c r="O486" s="86"/>
      <c r="P486" s="86"/>
      <c r="Q486" s="86"/>
      <c r="R486" s="87"/>
      <c r="S486" s="98"/>
      <c r="T486" s="141"/>
      <c r="U486" s="120"/>
      <c r="V486" s="135"/>
      <c r="W486" s="85"/>
      <c r="X486" s="118"/>
      <c r="Z486" s="82"/>
      <c r="AA486" s="82"/>
      <c r="AB486" s="145"/>
      <c r="AC486" s="143"/>
      <c r="AD486" s="152"/>
      <c r="AE486" s="152"/>
      <c r="AF486" s="152"/>
      <c r="AH486" s="84"/>
      <c r="AI486" s="84"/>
      <c r="AJ486" s="84"/>
      <c r="AK486" s="84"/>
      <c r="AL486" s="84"/>
      <c r="AM486" s="84"/>
      <c r="AN486" s="84"/>
      <c r="AO486" s="84"/>
      <c r="AP486" s="84"/>
      <c r="AQ486" s="84"/>
      <c r="AR486" s="84"/>
    </row>
    <row r="487" spans="2:44" s="146" customFormat="1" x14ac:dyDescent="0.2">
      <c r="B487" s="94"/>
      <c r="C487" s="94"/>
      <c r="D487" s="94"/>
      <c r="E487" s="94"/>
      <c r="F487" s="85"/>
      <c r="G487" s="85"/>
      <c r="H487" s="85"/>
      <c r="I487" s="85"/>
      <c r="J487" s="85"/>
      <c r="K487" s="85"/>
      <c r="L487" s="85"/>
      <c r="M487" s="85"/>
      <c r="N487" s="86"/>
      <c r="O487" s="86"/>
      <c r="P487" s="86"/>
      <c r="Q487" s="86"/>
      <c r="R487" s="87"/>
      <c r="S487" s="98"/>
      <c r="T487" s="141"/>
      <c r="U487" s="120"/>
      <c r="V487" s="135"/>
      <c r="W487" s="85"/>
      <c r="X487" s="118"/>
      <c r="Z487" s="82"/>
      <c r="AA487" s="82"/>
      <c r="AB487" s="145"/>
      <c r="AC487" s="143"/>
      <c r="AD487" s="152"/>
      <c r="AE487" s="152"/>
      <c r="AF487" s="152"/>
      <c r="AH487" s="84"/>
      <c r="AI487" s="84"/>
      <c r="AJ487" s="84"/>
      <c r="AK487" s="84"/>
      <c r="AL487" s="84"/>
      <c r="AM487" s="84"/>
      <c r="AN487" s="84"/>
      <c r="AO487" s="84"/>
      <c r="AP487" s="84"/>
      <c r="AQ487" s="84"/>
      <c r="AR487" s="84"/>
    </row>
    <row r="488" spans="2:44" s="146" customFormat="1" x14ac:dyDescent="0.2">
      <c r="B488" s="94"/>
      <c r="C488" s="94"/>
      <c r="D488" s="94"/>
      <c r="E488" s="94"/>
      <c r="F488" s="85"/>
      <c r="G488" s="85"/>
      <c r="H488" s="85"/>
      <c r="I488" s="85"/>
      <c r="J488" s="85"/>
      <c r="K488" s="85"/>
      <c r="L488" s="85"/>
      <c r="M488" s="85"/>
      <c r="N488" s="86"/>
      <c r="O488" s="86"/>
      <c r="P488" s="86"/>
      <c r="Q488" s="86"/>
      <c r="R488" s="87"/>
      <c r="S488" s="98"/>
      <c r="T488" s="141"/>
      <c r="U488" s="120"/>
      <c r="V488" s="135"/>
      <c r="W488" s="85"/>
      <c r="X488" s="118"/>
      <c r="Z488" s="82"/>
      <c r="AA488" s="82"/>
      <c r="AB488" s="145"/>
      <c r="AC488" s="143"/>
      <c r="AD488" s="152"/>
      <c r="AE488" s="152"/>
      <c r="AF488" s="152"/>
      <c r="AH488" s="84"/>
      <c r="AI488" s="84"/>
      <c r="AJ488" s="84"/>
      <c r="AK488" s="84"/>
      <c r="AL488" s="84"/>
      <c r="AM488" s="84"/>
      <c r="AN488" s="84"/>
      <c r="AO488" s="84"/>
      <c r="AP488" s="84"/>
      <c r="AQ488" s="84"/>
      <c r="AR488" s="84"/>
    </row>
    <row r="489" spans="2:44" s="146" customFormat="1" x14ac:dyDescent="0.2">
      <c r="B489" s="94"/>
      <c r="C489" s="94"/>
      <c r="D489" s="94"/>
      <c r="E489" s="94"/>
      <c r="F489" s="85"/>
      <c r="G489" s="85"/>
      <c r="H489" s="85"/>
      <c r="I489" s="85"/>
      <c r="J489" s="85"/>
      <c r="K489" s="85"/>
      <c r="L489" s="85"/>
      <c r="M489" s="85"/>
      <c r="N489" s="86"/>
      <c r="O489" s="86"/>
      <c r="P489" s="86"/>
      <c r="Q489" s="86"/>
      <c r="R489" s="87"/>
      <c r="S489" s="98"/>
      <c r="T489" s="141"/>
      <c r="U489" s="120"/>
      <c r="V489" s="135"/>
      <c r="W489" s="85"/>
      <c r="X489" s="118"/>
      <c r="Z489" s="82"/>
      <c r="AA489" s="82"/>
      <c r="AB489" s="145"/>
      <c r="AC489" s="143"/>
      <c r="AD489" s="152"/>
      <c r="AE489" s="152"/>
      <c r="AF489" s="152"/>
      <c r="AH489" s="84"/>
      <c r="AI489" s="84"/>
      <c r="AJ489" s="84"/>
      <c r="AK489" s="84"/>
      <c r="AL489" s="84"/>
      <c r="AM489" s="84"/>
      <c r="AN489" s="84"/>
      <c r="AO489" s="84"/>
      <c r="AP489" s="84"/>
      <c r="AQ489" s="84"/>
      <c r="AR489" s="84"/>
    </row>
    <row r="490" spans="2:44" s="146" customFormat="1" x14ac:dyDescent="0.2">
      <c r="B490" s="94"/>
      <c r="C490" s="94"/>
      <c r="D490" s="94"/>
      <c r="E490" s="94"/>
      <c r="F490" s="85"/>
      <c r="G490" s="85"/>
      <c r="H490" s="85"/>
      <c r="I490" s="85"/>
      <c r="J490" s="85"/>
      <c r="K490" s="85"/>
      <c r="L490" s="85"/>
      <c r="M490" s="85"/>
      <c r="N490" s="86"/>
      <c r="O490" s="86"/>
      <c r="P490" s="86"/>
      <c r="Q490" s="86"/>
      <c r="R490" s="87"/>
      <c r="S490" s="98"/>
      <c r="T490" s="141"/>
      <c r="U490" s="120"/>
      <c r="V490" s="135"/>
      <c r="W490" s="85"/>
      <c r="X490" s="118"/>
      <c r="Z490" s="82"/>
      <c r="AA490" s="82"/>
      <c r="AB490" s="145"/>
      <c r="AC490" s="143"/>
      <c r="AD490" s="152"/>
      <c r="AE490" s="152"/>
      <c r="AF490" s="152"/>
      <c r="AH490" s="84"/>
      <c r="AI490" s="84"/>
      <c r="AJ490" s="84"/>
      <c r="AK490" s="84"/>
      <c r="AL490" s="84"/>
      <c r="AM490" s="84"/>
      <c r="AN490" s="84"/>
      <c r="AO490" s="84"/>
      <c r="AP490" s="84"/>
      <c r="AQ490" s="84"/>
      <c r="AR490" s="84"/>
    </row>
    <row r="491" spans="2:44" s="146" customFormat="1" x14ac:dyDescent="0.2">
      <c r="B491" s="94"/>
      <c r="C491" s="94"/>
      <c r="D491" s="94"/>
      <c r="E491" s="94"/>
      <c r="F491" s="85"/>
      <c r="G491" s="85"/>
      <c r="H491" s="85"/>
      <c r="I491" s="85"/>
      <c r="J491" s="85"/>
      <c r="K491" s="85"/>
      <c r="L491" s="85"/>
      <c r="M491" s="85"/>
      <c r="N491" s="86"/>
      <c r="O491" s="86"/>
      <c r="P491" s="86"/>
      <c r="Q491" s="86"/>
      <c r="R491" s="87"/>
      <c r="S491" s="98"/>
      <c r="T491" s="141"/>
      <c r="U491" s="120"/>
      <c r="V491" s="135"/>
      <c r="W491" s="85"/>
      <c r="X491" s="118"/>
      <c r="Z491" s="82"/>
      <c r="AA491" s="82"/>
      <c r="AB491" s="145"/>
      <c r="AC491" s="143"/>
      <c r="AD491" s="152"/>
      <c r="AE491" s="152"/>
      <c r="AF491" s="152"/>
      <c r="AH491" s="84"/>
      <c r="AI491" s="84"/>
      <c r="AJ491" s="84"/>
      <c r="AK491" s="84"/>
      <c r="AL491" s="84"/>
      <c r="AM491" s="84"/>
      <c r="AN491" s="84"/>
      <c r="AO491" s="84"/>
      <c r="AP491" s="84"/>
      <c r="AQ491" s="84"/>
      <c r="AR491" s="84"/>
    </row>
    <row r="492" spans="2:44" s="146" customFormat="1" x14ac:dyDescent="0.2">
      <c r="B492" s="94"/>
      <c r="C492" s="94"/>
      <c r="D492" s="94"/>
      <c r="E492" s="94"/>
      <c r="F492" s="85"/>
      <c r="G492" s="85"/>
      <c r="H492" s="85"/>
      <c r="I492" s="85"/>
      <c r="J492" s="85"/>
      <c r="K492" s="85"/>
      <c r="L492" s="85"/>
      <c r="M492" s="85"/>
      <c r="N492" s="86"/>
      <c r="O492" s="86"/>
      <c r="P492" s="86"/>
      <c r="Q492" s="86"/>
      <c r="R492" s="87"/>
      <c r="S492" s="98"/>
      <c r="T492" s="141"/>
      <c r="U492" s="120"/>
      <c r="V492" s="135"/>
      <c r="W492" s="85"/>
      <c r="X492" s="118"/>
      <c r="Z492" s="82"/>
      <c r="AA492" s="82"/>
      <c r="AB492" s="145"/>
      <c r="AC492" s="143"/>
      <c r="AD492" s="152"/>
      <c r="AE492" s="152"/>
      <c r="AF492" s="152"/>
      <c r="AH492" s="84"/>
      <c r="AI492" s="84"/>
      <c r="AJ492" s="84"/>
      <c r="AK492" s="84"/>
      <c r="AL492" s="84"/>
      <c r="AM492" s="84"/>
      <c r="AN492" s="84"/>
      <c r="AO492" s="84"/>
      <c r="AP492" s="84"/>
      <c r="AQ492" s="84"/>
      <c r="AR492" s="84"/>
    </row>
    <row r="493" spans="2:44" s="146" customFormat="1" x14ac:dyDescent="0.2">
      <c r="B493" s="94"/>
      <c r="C493" s="94"/>
      <c r="D493" s="94"/>
      <c r="E493" s="94"/>
      <c r="F493" s="85"/>
      <c r="G493" s="85"/>
      <c r="H493" s="85"/>
      <c r="I493" s="85"/>
      <c r="J493" s="85"/>
      <c r="K493" s="85"/>
      <c r="L493" s="85"/>
      <c r="M493" s="85"/>
      <c r="N493" s="86"/>
      <c r="O493" s="86"/>
      <c r="P493" s="86"/>
      <c r="Q493" s="86"/>
      <c r="R493" s="87"/>
      <c r="S493" s="98"/>
      <c r="T493" s="141"/>
      <c r="U493" s="120"/>
      <c r="V493" s="135"/>
      <c r="W493" s="85"/>
      <c r="X493" s="118"/>
      <c r="Z493" s="82"/>
      <c r="AA493" s="82"/>
      <c r="AB493" s="145"/>
      <c r="AC493" s="143"/>
      <c r="AD493" s="152"/>
      <c r="AE493" s="152"/>
      <c r="AF493" s="152"/>
      <c r="AH493" s="84"/>
      <c r="AI493" s="84"/>
      <c r="AJ493" s="84"/>
      <c r="AK493" s="84"/>
      <c r="AL493" s="84"/>
      <c r="AM493" s="84"/>
      <c r="AN493" s="84"/>
      <c r="AO493" s="84"/>
      <c r="AP493" s="84"/>
      <c r="AQ493" s="84"/>
      <c r="AR493" s="84"/>
    </row>
    <row r="494" spans="2:44" s="146" customFormat="1" x14ac:dyDescent="0.2">
      <c r="B494" s="94"/>
      <c r="C494" s="94"/>
      <c r="D494" s="94"/>
      <c r="E494" s="94"/>
      <c r="F494" s="85"/>
      <c r="G494" s="85"/>
      <c r="H494" s="85"/>
      <c r="I494" s="85"/>
      <c r="J494" s="85"/>
      <c r="K494" s="85"/>
      <c r="L494" s="85"/>
      <c r="M494" s="85"/>
      <c r="N494" s="86"/>
      <c r="O494" s="86"/>
      <c r="P494" s="86"/>
      <c r="Q494" s="86"/>
      <c r="R494" s="87"/>
      <c r="S494" s="98"/>
      <c r="T494" s="141"/>
      <c r="U494" s="120"/>
      <c r="V494" s="135"/>
      <c r="W494" s="85"/>
      <c r="X494" s="118"/>
      <c r="Z494" s="82"/>
      <c r="AA494" s="82"/>
      <c r="AB494" s="145"/>
      <c r="AC494" s="143"/>
      <c r="AD494" s="152"/>
      <c r="AE494" s="152"/>
      <c r="AF494" s="152"/>
      <c r="AH494" s="84"/>
      <c r="AI494" s="84"/>
      <c r="AJ494" s="84"/>
      <c r="AK494" s="84"/>
      <c r="AL494" s="84"/>
      <c r="AM494" s="84"/>
      <c r="AN494" s="84"/>
      <c r="AO494" s="84"/>
      <c r="AP494" s="84"/>
      <c r="AQ494" s="84"/>
      <c r="AR494" s="84"/>
    </row>
    <row r="495" spans="2:44" s="146" customFormat="1" x14ac:dyDescent="0.2">
      <c r="B495" s="94"/>
      <c r="C495" s="94"/>
      <c r="D495" s="94"/>
      <c r="E495" s="94"/>
      <c r="F495" s="85"/>
      <c r="G495" s="85"/>
      <c r="H495" s="85"/>
      <c r="I495" s="85"/>
      <c r="J495" s="85"/>
      <c r="K495" s="85"/>
      <c r="L495" s="85"/>
      <c r="M495" s="85"/>
      <c r="N495" s="86"/>
      <c r="O495" s="86"/>
      <c r="P495" s="86"/>
      <c r="Q495" s="86"/>
      <c r="R495" s="87"/>
      <c r="S495" s="98"/>
      <c r="T495" s="141"/>
      <c r="U495" s="120"/>
      <c r="V495" s="135"/>
      <c r="W495" s="85"/>
      <c r="X495" s="118"/>
      <c r="Z495" s="82"/>
      <c r="AA495" s="82"/>
      <c r="AB495" s="145"/>
      <c r="AC495" s="143"/>
      <c r="AD495" s="152"/>
      <c r="AE495" s="152"/>
      <c r="AF495" s="152"/>
      <c r="AH495" s="84"/>
      <c r="AI495" s="84"/>
      <c r="AJ495" s="84"/>
      <c r="AK495" s="84"/>
      <c r="AL495" s="84"/>
      <c r="AM495" s="84"/>
      <c r="AN495" s="84"/>
      <c r="AO495" s="84"/>
      <c r="AP495" s="84"/>
      <c r="AQ495" s="84"/>
      <c r="AR495" s="84"/>
    </row>
    <row r="496" spans="2:44" s="146" customFormat="1" x14ac:dyDescent="0.2">
      <c r="B496" s="94"/>
      <c r="C496" s="94"/>
      <c r="D496" s="94"/>
      <c r="E496" s="94"/>
      <c r="F496" s="85"/>
      <c r="G496" s="85"/>
      <c r="H496" s="85"/>
      <c r="I496" s="85"/>
      <c r="J496" s="85"/>
      <c r="K496" s="85"/>
      <c r="L496" s="85"/>
      <c r="M496" s="85"/>
      <c r="N496" s="86"/>
      <c r="O496" s="86"/>
      <c r="P496" s="86"/>
      <c r="Q496" s="86"/>
      <c r="R496" s="87"/>
      <c r="S496" s="98"/>
      <c r="T496" s="141"/>
      <c r="U496" s="120"/>
      <c r="V496" s="135"/>
      <c r="W496" s="85"/>
      <c r="X496" s="118"/>
      <c r="Z496" s="82"/>
      <c r="AA496" s="82"/>
      <c r="AB496" s="145"/>
      <c r="AC496" s="143"/>
      <c r="AD496" s="152"/>
      <c r="AE496" s="152"/>
      <c r="AF496" s="152"/>
      <c r="AH496" s="84"/>
      <c r="AI496" s="84"/>
      <c r="AJ496" s="84"/>
      <c r="AK496" s="84"/>
      <c r="AL496" s="84"/>
      <c r="AM496" s="84"/>
      <c r="AN496" s="84"/>
      <c r="AO496" s="84"/>
      <c r="AP496" s="84"/>
      <c r="AQ496" s="84"/>
      <c r="AR496" s="84"/>
    </row>
    <row r="497" spans="2:44" s="146" customFormat="1" x14ac:dyDescent="0.2">
      <c r="B497" s="94"/>
      <c r="C497" s="94"/>
      <c r="D497" s="94"/>
      <c r="E497" s="94"/>
      <c r="F497" s="85"/>
      <c r="G497" s="85"/>
      <c r="H497" s="85"/>
      <c r="I497" s="85"/>
      <c r="J497" s="85"/>
      <c r="K497" s="85"/>
      <c r="L497" s="85"/>
      <c r="M497" s="85"/>
      <c r="N497" s="86"/>
      <c r="O497" s="86"/>
      <c r="P497" s="86"/>
      <c r="Q497" s="86"/>
      <c r="R497" s="87"/>
      <c r="S497" s="98"/>
      <c r="T497" s="141"/>
      <c r="U497" s="120"/>
      <c r="V497" s="135"/>
      <c r="W497" s="85"/>
      <c r="X497" s="118"/>
      <c r="Z497" s="82"/>
      <c r="AA497" s="82"/>
      <c r="AB497" s="145"/>
      <c r="AC497" s="143"/>
      <c r="AD497" s="152"/>
      <c r="AE497" s="152"/>
      <c r="AF497" s="152"/>
      <c r="AH497" s="84"/>
      <c r="AI497" s="84"/>
      <c r="AJ497" s="84"/>
      <c r="AK497" s="84"/>
      <c r="AL497" s="84"/>
      <c r="AM497" s="84"/>
      <c r="AN497" s="84"/>
      <c r="AO497" s="84"/>
      <c r="AP497" s="84"/>
      <c r="AQ497" s="84"/>
      <c r="AR497" s="84"/>
    </row>
    <row r="498" spans="2:44" s="146" customFormat="1" x14ac:dyDescent="0.2">
      <c r="B498" s="94"/>
      <c r="C498" s="94"/>
      <c r="D498" s="94"/>
      <c r="E498" s="94"/>
      <c r="F498" s="85"/>
      <c r="G498" s="85"/>
      <c r="H498" s="85"/>
      <c r="I498" s="85"/>
      <c r="J498" s="85"/>
      <c r="K498" s="85"/>
      <c r="L498" s="85"/>
      <c r="M498" s="85"/>
      <c r="N498" s="86"/>
      <c r="O498" s="86"/>
      <c r="P498" s="86"/>
      <c r="Q498" s="86"/>
      <c r="R498" s="87"/>
      <c r="S498" s="98"/>
      <c r="T498" s="141"/>
      <c r="U498" s="120"/>
      <c r="V498" s="135"/>
      <c r="W498" s="85"/>
      <c r="X498" s="118"/>
      <c r="Z498" s="82"/>
      <c r="AA498" s="82"/>
      <c r="AB498" s="145"/>
      <c r="AC498" s="143"/>
      <c r="AD498" s="152"/>
      <c r="AE498" s="152"/>
      <c r="AF498" s="152"/>
      <c r="AH498" s="84"/>
      <c r="AI498" s="84"/>
      <c r="AJ498" s="84"/>
      <c r="AK498" s="84"/>
      <c r="AL498" s="84"/>
      <c r="AM498" s="84"/>
      <c r="AN498" s="84"/>
      <c r="AO498" s="84"/>
      <c r="AP498" s="84"/>
      <c r="AQ498" s="84"/>
      <c r="AR498" s="84"/>
    </row>
    <row r="499" spans="2:44" s="146" customFormat="1" x14ac:dyDescent="0.2">
      <c r="B499" s="94"/>
      <c r="C499" s="94"/>
      <c r="D499" s="94"/>
      <c r="E499" s="94"/>
      <c r="F499" s="85"/>
      <c r="G499" s="85"/>
      <c r="H499" s="85"/>
      <c r="I499" s="85"/>
      <c r="J499" s="85"/>
      <c r="K499" s="85"/>
      <c r="L499" s="85"/>
      <c r="M499" s="85"/>
      <c r="N499" s="86"/>
      <c r="O499" s="86"/>
      <c r="P499" s="86"/>
      <c r="Q499" s="86"/>
      <c r="R499" s="87"/>
      <c r="S499" s="98"/>
      <c r="T499" s="141"/>
      <c r="U499" s="120"/>
      <c r="V499" s="135"/>
      <c r="W499" s="85"/>
      <c r="X499" s="118"/>
      <c r="Z499" s="82"/>
      <c r="AA499" s="82"/>
      <c r="AB499" s="145"/>
      <c r="AC499" s="143"/>
      <c r="AD499" s="152"/>
      <c r="AE499" s="152"/>
      <c r="AF499" s="152"/>
      <c r="AH499" s="84"/>
      <c r="AI499" s="84"/>
      <c r="AJ499" s="84"/>
      <c r="AK499" s="84"/>
      <c r="AL499" s="84"/>
      <c r="AM499" s="84"/>
      <c r="AN499" s="84"/>
      <c r="AO499" s="84"/>
      <c r="AP499" s="84"/>
      <c r="AQ499" s="84"/>
      <c r="AR499" s="84"/>
    </row>
    <row r="500" spans="2:44" s="146" customFormat="1" x14ac:dyDescent="0.2">
      <c r="B500" s="94"/>
      <c r="C500" s="94"/>
      <c r="D500" s="94"/>
      <c r="E500" s="94"/>
      <c r="F500" s="85"/>
      <c r="G500" s="85"/>
      <c r="H500" s="85"/>
      <c r="I500" s="85"/>
      <c r="J500" s="85"/>
      <c r="K500" s="85"/>
      <c r="L500" s="85"/>
      <c r="M500" s="85"/>
      <c r="N500" s="86"/>
      <c r="O500" s="86"/>
      <c r="P500" s="86"/>
      <c r="Q500" s="86"/>
      <c r="R500" s="87"/>
      <c r="S500" s="98"/>
      <c r="T500" s="141"/>
      <c r="U500" s="120"/>
      <c r="V500" s="135"/>
      <c r="W500" s="85"/>
      <c r="X500" s="118"/>
      <c r="Z500" s="82"/>
      <c r="AA500" s="82"/>
      <c r="AB500" s="145"/>
      <c r="AC500" s="143"/>
      <c r="AD500" s="152"/>
      <c r="AE500" s="152"/>
      <c r="AF500" s="152"/>
      <c r="AH500" s="84"/>
      <c r="AI500" s="84"/>
      <c r="AJ500" s="84"/>
      <c r="AK500" s="84"/>
      <c r="AL500" s="84"/>
      <c r="AM500" s="84"/>
      <c r="AN500" s="84"/>
      <c r="AO500" s="84"/>
      <c r="AP500" s="84"/>
      <c r="AQ500" s="84"/>
      <c r="AR500" s="84"/>
    </row>
    <row r="501" spans="2:44" s="146" customFormat="1" x14ac:dyDescent="0.2">
      <c r="B501" s="94"/>
      <c r="C501" s="94"/>
      <c r="D501" s="94"/>
      <c r="E501" s="94"/>
      <c r="F501" s="85"/>
      <c r="G501" s="85"/>
      <c r="H501" s="85"/>
      <c r="I501" s="85"/>
      <c r="J501" s="85"/>
      <c r="K501" s="85"/>
      <c r="L501" s="85"/>
      <c r="M501" s="85"/>
      <c r="N501" s="86"/>
      <c r="O501" s="86"/>
      <c r="P501" s="86"/>
      <c r="Q501" s="86"/>
      <c r="R501" s="87"/>
      <c r="S501" s="98"/>
      <c r="T501" s="141"/>
      <c r="U501" s="120"/>
      <c r="V501" s="135"/>
      <c r="W501" s="85"/>
      <c r="X501" s="118"/>
      <c r="Z501" s="82"/>
      <c r="AA501" s="82"/>
      <c r="AB501" s="145"/>
      <c r="AC501" s="143"/>
      <c r="AD501" s="152"/>
      <c r="AE501" s="152"/>
      <c r="AF501" s="152"/>
      <c r="AH501" s="84"/>
      <c r="AI501" s="84"/>
      <c r="AJ501" s="84"/>
      <c r="AK501" s="84"/>
      <c r="AL501" s="84"/>
      <c r="AM501" s="84"/>
      <c r="AN501" s="84"/>
      <c r="AO501" s="84"/>
      <c r="AP501" s="84"/>
      <c r="AQ501" s="84"/>
      <c r="AR501" s="84"/>
    </row>
    <row r="502" spans="2:44" s="146" customFormat="1" x14ac:dyDescent="0.2">
      <c r="B502" s="94"/>
      <c r="C502" s="94"/>
      <c r="D502" s="94"/>
      <c r="E502" s="94"/>
      <c r="F502" s="85"/>
      <c r="G502" s="85"/>
      <c r="H502" s="85"/>
      <c r="I502" s="85"/>
      <c r="J502" s="85"/>
      <c r="K502" s="85"/>
      <c r="L502" s="85"/>
      <c r="M502" s="85"/>
      <c r="N502" s="86"/>
      <c r="O502" s="86"/>
      <c r="P502" s="86"/>
      <c r="Q502" s="86"/>
      <c r="R502" s="87"/>
      <c r="S502" s="98"/>
      <c r="T502" s="141"/>
      <c r="U502" s="120"/>
      <c r="V502" s="135"/>
      <c r="W502" s="85"/>
      <c r="X502" s="118"/>
      <c r="Z502" s="82"/>
      <c r="AA502" s="82"/>
      <c r="AB502" s="145"/>
      <c r="AC502" s="143"/>
      <c r="AD502" s="152"/>
      <c r="AE502" s="152"/>
      <c r="AF502" s="152"/>
      <c r="AH502" s="84"/>
      <c r="AI502" s="84"/>
      <c r="AJ502" s="84"/>
      <c r="AK502" s="84"/>
      <c r="AL502" s="84"/>
      <c r="AM502" s="84"/>
      <c r="AN502" s="84"/>
      <c r="AO502" s="84"/>
      <c r="AP502" s="84"/>
      <c r="AQ502" s="84"/>
      <c r="AR502" s="84"/>
    </row>
    <row r="503" spans="2:44" s="146" customFormat="1" x14ac:dyDescent="0.2">
      <c r="B503" s="94"/>
      <c r="C503" s="94"/>
      <c r="D503" s="94"/>
      <c r="E503" s="94"/>
      <c r="F503" s="85"/>
      <c r="G503" s="85"/>
      <c r="H503" s="85"/>
      <c r="I503" s="85"/>
      <c r="J503" s="85"/>
      <c r="K503" s="85"/>
      <c r="L503" s="85"/>
      <c r="M503" s="85"/>
      <c r="N503" s="86"/>
      <c r="O503" s="86"/>
      <c r="P503" s="86"/>
      <c r="Q503" s="86"/>
      <c r="R503" s="87"/>
      <c r="S503" s="98"/>
      <c r="T503" s="141"/>
      <c r="U503" s="120"/>
      <c r="V503" s="135"/>
      <c r="W503" s="85"/>
      <c r="X503" s="118"/>
      <c r="Z503" s="82"/>
      <c r="AA503" s="82"/>
      <c r="AB503" s="145"/>
      <c r="AC503" s="143"/>
      <c r="AD503" s="152"/>
      <c r="AE503" s="152"/>
      <c r="AF503" s="152"/>
      <c r="AH503" s="84"/>
      <c r="AI503" s="84"/>
      <c r="AJ503" s="84"/>
      <c r="AK503" s="84"/>
      <c r="AL503" s="84"/>
      <c r="AM503" s="84"/>
      <c r="AN503" s="84"/>
      <c r="AO503" s="84"/>
      <c r="AP503" s="84"/>
      <c r="AQ503" s="84"/>
      <c r="AR503" s="84"/>
    </row>
    <row r="504" spans="2:44" s="146" customFormat="1" x14ac:dyDescent="0.2">
      <c r="B504" s="94"/>
      <c r="C504" s="94"/>
      <c r="D504" s="94"/>
      <c r="E504" s="94"/>
      <c r="F504" s="85"/>
      <c r="G504" s="85"/>
      <c r="H504" s="85"/>
      <c r="I504" s="85"/>
      <c r="J504" s="85"/>
      <c r="K504" s="85"/>
      <c r="L504" s="85"/>
      <c r="M504" s="85"/>
      <c r="N504" s="86"/>
      <c r="O504" s="86"/>
      <c r="P504" s="86"/>
      <c r="Q504" s="86"/>
      <c r="R504" s="87"/>
      <c r="S504" s="98"/>
      <c r="T504" s="141"/>
      <c r="U504" s="120"/>
      <c r="V504" s="135"/>
      <c r="W504" s="85"/>
      <c r="X504" s="118"/>
      <c r="Z504" s="82"/>
      <c r="AA504" s="82"/>
      <c r="AB504" s="145"/>
      <c r="AC504" s="143"/>
      <c r="AD504" s="152"/>
      <c r="AE504" s="152"/>
      <c r="AF504" s="152"/>
      <c r="AH504" s="84"/>
      <c r="AI504" s="84"/>
      <c r="AJ504" s="84"/>
      <c r="AK504" s="84"/>
      <c r="AL504" s="84"/>
      <c r="AM504" s="84"/>
      <c r="AN504" s="84"/>
      <c r="AO504" s="84"/>
      <c r="AP504" s="84"/>
      <c r="AQ504" s="84"/>
      <c r="AR504" s="84"/>
    </row>
    <row r="505" spans="2:44" s="146" customFormat="1" x14ac:dyDescent="0.2">
      <c r="B505" s="94"/>
      <c r="C505" s="94"/>
      <c r="D505" s="94"/>
      <c r="E505" s="94"/>
      <c r="F505" s="85"/>
      <c r="G505" s="85"/>
      <c r="H505" s="85"/>
      <c r="I505" s="85"/>
      <c r="J505" s="85"/>
      <c r="K505" s="85"/>
      <c r="L505" s="85"/>
      <c r="M505" s="85"/>
      <c r="N505" s="86"/>
      <c r="O505" s="86"/>
      <c r="P505" s="86"/>
      <c r="Q505" s="86"/>
      <c r="R505" s="87"/>
      <c r="S505" s="98"/>
      <c r="T505" s="141"/>
      <c r="U505" s="120"/>
      <c r="V505" s="135"/>
      <c r="W505" s="85"/>
      <c r="X505" s="118"/>
      <c r="Z505" s="82"/>
      <c r="AA505" s="82"/>
      <c r="AB505" s="145"/>
      <c r="AC505" s="143"/>
      <c r="AD505" s="152"/>
      <c r="AE505" s="152"/>
      <c r="AF505" s="152"/>
      <c r="AH505" s="84"/>
      <c r="AI505" s="84"/>
      <c r="AJ505" s="84"/>
      <c r="AK505" s="84"/>
      <c r="AL505" s="84"/>
      <c r="AM505" s="84"/>
      <c r="AN505" s="84"/>
      <c r="AO505" s="84"/>
      <c r="AP505" s="84"/>
      <c r="AQ505" s="84"/>
      <c r="AR505" s="84"/>
    </row>
    <row r="506" spans="2:44" s="146" customFormat="1" x14ac:dyDescent="0.2">
      <c r="B506" s="94"/>
      <c r="C506" s="94"/>
      <c r="D506" s="94"/>
      <c r="E506" s="94"/>
      <c r="F506" s="85"/>
      <c r="G506" s="85"/>
      <c r="H506" s="85"/>
      <c r="I506" s="85"/>
      <c r="J506" s="85"/>
      <c r="K506" s="85"/>
      <c r="L506" s="85"/>
      <c r="M506" s="85"/>
      <c r="N506" s="86"/>
      <c r="O506" s="86"/>
      <c r="P506" s="86"/>
      <c r="Q506" s="86"/>
      <c r="R506" s="87"/>
      <c r="S506" s="98"/>
      <c r="T506" s="141"/>
      <c r="U506" s="120"/>
      <c r="V506" s="135"/>
      <c r="W506" s="85"/>
      <c r="X506" s="118"/>
      <c r="Z506" s="82"/>
      <c r="AA506" s="82"/>
      <c r="AB506" s="145"/>
      <c r="AC506" s="143"/>
      <c r="AD506" s="152"/>
      <c r="AE506" s="152"/>
      <c r="AF506" s="152"/>
      <c r="AH506" s="84"/>
      <c r="AI506" s="84"/>
      <c r="AJ506" s="84"/>
      <c r="AK506" s="84"/>
      <c r="AL506" s="84"/>
      <c r="AM506" s="84"/>
      <c r="AN506" s="84"/>
      <c r="AO506" s="84"/>
      <c r="AP506" s="84"/>
      <c r="AQ506" s="84"/>
      <c r="AR506" s="84"/>
    </row>
    <row r="507" spans="2:44" s="146" customFormat="1" x14ac:dyDescent="0.2">
      <c r="B507" s="94"/>
      <c r="C507" s="94"/>
      <c r="D507" s="94"/>
      <c r="E507" s="94"/>
      <c r="F507" s="85"/>
      <c r="G507" s="85"/>
      <c r="H507" s="85"/>
      <c r="I507" s="85"/>
      <c r="J507" s="85"/>
      <c r="K507" s="85"/>
      <c r="L507" s="85"/>
      <c r="M507" s="85"/>
      <c r="N507" s="86"/>
      <c r="O507" s="86"/>
      <c r="P507" s="86"/>
      <c r="Q507" s="86"/>
      <c r="R507" s="87"/>
      <c r="S507" s="98"/>
      <c r="T507" s="141"/>
      <c r="U507" s="120"/>
      <c r="V507" s="135"/>
      <c r="W507" s="85"/>
      <c r="X507" s="118"/>
      <c r="Z507" s="82"/>
      <c r="AA507" s="82"/>
      <c r="AB507" s="145"/>
      <c r="AC507" s="143"/>
      <c r="AD507" s="152"/>
      <c r="AE507" s="152"/>
      <c r="AF507" s="152"/>
      <c r="AH507" s="84"/>
      <c r="AI507" s="84"/>
      <c r="AJ507" s="84"/>
      <c r="AK507" s="84"/>
      <c r="AL507" s="84"/>
      <c r="AM507" s="84"/>
      <c r="AN507" s="84"/>
      <c r="AO507" s="84"/>
      <c r="AP507" s="84"/>
      <c r="AQ507" s="84"/>
      <c r="AR507" s="84"/>
    </row>
    <row r="508" spans="2:44" s="146" customFormat="1" x14ac:dyDescent="0.2">
      <c r="B508" s="94"/>
      <c r="C508" s="94"/>
      <c r="D508" s="94"/>
      <c r="E508" s="94"/>
      <c r="F508" s="85"/>
      <c r="G508" s="85"/>
      <c r="H508" s="85"/>
      <c r="I508" s="85"/>
      <c r="J508" s="85"/>
      <c r="K508" s="85"/>
      <c r="L508" s="85"/>
      <c r="M508" s="85"/>
      <c r="N508" s="86"/>
      <c r="O508" s="86"/>
      <c r="P508" s="86"/>
      <c r="Q508" s="86"/>
      <c r="R508" s="87"/>
      <c r="S508" s="98"/>
      <c r="T508" s="141"/>
      <c r="U508" s="120"/>
      <c r="V508" s="135"/>
      <c r="W508" s="85"/>
      <c r="X508" s="118"/>
      <c r="Z508" s="82"/>
      <c r="AA508" s="82"/>
      <c r="AB508" s="145"/>
      <c r="AC508" s="143"/>
      <c r="AD508" s="152"/>
      <c r="AE508" s="152"/>
      <c r="AF508" s="152"/>
      <c r="AH508" s="84"/>
      <c r="AI508" s="84"/>
      <c r="AJ508" s="84"/>
      <c r="AK508" s="84"/>
      <c r="AL508" s="84"/>
      <c r="AM508" s="84"/>
      <c r="AN508" s="84"/>
      <c r="AO508" s="84"/>
      <c r="AP508" s="84"/>
      <c r="AQ508" s="84"/>
      <c r="AR508" s="84"/>
    </row>
    <row r="509" spans="2:44" s="146" customFormat="1" x14ac:dyDescent="0.2">
      <c r="B509" s="94"/>
      <c r="C509" s="94"/>
      <c r="D509" s="94"/>
      <c r="E509" s="94"/>
      <c r="F509" s="85"/>
      <c r="G509" s="85"/>
      <c r="H509" s="85"/>
      <c r="I509" s="85"/>
      <c r="J509" s="85"/>
      <c r="K509" s="85"/>
      <c r="L509" s="85"/>
      <c r="M509" s="85"/>
      <c r="N509" s="86"/>
      <c r="O509" s="86"/>
      <c r="P509" s="86"/>
      <c r="Q509" s="86"/>
      <c r="R509" s="87"/>
      <c r="S509" s="98"/>
      <c r="T509" s="141"/>
      <c r="U509" s="120"/>
      <c r="V509" s="135"/>
      <c r="W509" s="85"/>
      <c r="X509" s="118"/>
      <c r="Z509" s="82"/>
      <c r="AA509" s="82"/>
      <c r="AB509" s="145"/>
      <c r="AC509" s="143"/>
      <c r="AD509" s="152"/>
      <c r="AE509" s="152"/>
      <c r="AF509" s="152"/>
      <c r="AH509" s="84"/>
      <c r="AI509" s="84"/>
      <c r="AJ509" s="84"/>
      <c r="AK509" s="84"/>
      <c r="AL509" s="84"/>
      <c r="AM509" s="84"/>
      <c r="AN509" s="84"/>
      <c r="AO509" s="84"/>
      <c r="AP509" s="84"/>
      <c r="AQ509" s="84"/>
      <c r="AR509" s="84"/>
    </row>
    <row r="510" spans="2:44" s="146" customFormat="1" x14ac:dyDescent="0.2">
      <c r="B510" s="94"/>
      <c r="C510" s="94"/>
      <c r="D510" s="94"/>
      <c r="E510" s="94"/>
      <c r="F510" s="85"/>
      <c r="G510" s="85"/>
      <c r="H510" s="85"/>
      <c r="I510" s="85"/>
      <c r="J510" s="85"/>
      <c r="K510" s="85"/>
      <c r="L510" s="85"/>
      <c r="M510" s="85"/>
      <c r="N510" s="86"/>
      <c r="O510" s="86"/>
      <c r="P510" s="86"/>
      <c r="Q510" s="86"/>
      <c r="R510" s="87"/>
      <c r="S510" s="98"/>
      <c r="T510" s="141"/>
      <c r="U510" s="120"/>
      <c r="V510" s="135"/>
      <c r="W510" s="85"/>
      <c r="X510" s="118"/>
      <c r="Z510" s="82"/>
      <c r="AA510" s="82"/>
      <c r="AB510" s="145"/>
      <c r="AC510" s="143"/>
      <c r="AD510" s="152"/>
      <c r="AE510" s="152"/>
      <c r="AF510" s="152"/>
      <c r="AH510" s="84"/>
      <c r="AI510" s="84"/>
      <c r="AJ510" s="84"/>
      <c r="AK510" s="84"/>
      <c r="AL510" s="84"/>
      <c r="AM510" s="84"/>
      <c r="AN510" s="84"/>
      <c r="AO510" s="84"/>
      <c r="AP510" s="84"/>
      <c r="AQ510" s="84"/>
      <c r="AR510" s="84"/>
    </row>
    <row r="511" spans="2:44" s="146" customFormat="1" x14ac:dyDescent="0.2">
      <c r="B511" s="94"/>
      <c r="C511" s="94"/>
      <c r="D511" s="94"/>
      <c r="E511" s="94"/>
      <c r="F511" s="85"/>
      <c r="G511" s="85"/>
      <c r="H511" s="85"/>
      <c r="I511" s="85"/>
      <c r="J511" s="85"/>
      <c r="K511" s="85"/>
      <c r="L511" s="85"/>
      <c r="M511" s="85"/>
      <c r="N511" s="86"/>
      <c r="O511" s="86"/>
      <c r="P511" s="86"/>
      <c r="Q511" s="86"/>
      <c r="R511" s="87"/>
      <c r="S511" s="98"/>
      <c r="T511" s="141"/>
      <c r="U511" s="120"/>
      <c r="V511" s="135"/>
      <c r="W511" s="85"/>
      <c r="X511" s="118"/>
      <c r="Z511" s="82"/>
      <c r="AA511" s="82"/>
      <c r="AB511" s="145"/>
      <c r="AC511" s="143"/>
      <c r="AD511" s="152"/>
      <c r="AE511" s="152"/>
      <c r="AF511" s="152"/>
      <c r="AH511" s="84"/>
      <c r="AI511" s="84"/>
      <c r="AJ511" s="84"/>
      <c r="AK511" s="84"/>
      <c r="AL511" s="84"/>
      <c r="AM511" s="84"/>
      <c r="AN511" s="84"/>
      <c r="AO511" s="84"/>
      <c r="AP511" s="84"/>
      <c r="AQ511" s="84"/>
      <c r="AR511" s="84"/>
    </row>
    <row r="512" spans="2:44" s="146" customFormat="1" x14ac:dyDescent="0.2">
      <c r="B512" s="94"/>
      <c r="C512" s="94"/>
      <c r="D512" s="94"/>
      <c r="E512" s="94"/>
      <c r="F512" s="85"/>
      <c r="G512" s="85"/>
      <c r="H512" s="85"/>
      <c r="I512" s="85"/>
      <c r="J512" s="85"/>
      <c r="K512" s="85"/>
      <c r="L512" s="85"/>
      <c r="M512" s="85"/>
      <c r="N512" s="86"/>
      <c r="O512" s="86"/>
      <c r="P512" s="86"/>
      <c r="Q512" s="86"/>
      <c r="R512" s="87"/>
      <c r="S512" s="98"/>
      <c r="T512" s="141"/>
      <c r="U512" s="120"/>
      <c r="V512" s="135"/>
      <c r="W512" s="85"/>
      <c r="X512" s="118"/>
      <c r="Z512" s="82"/>
      <c r="AA512" s="82"/>
      <c r="AB512" s="145"/>
      <c r="AC512" s="143"/>
      <c r="AD512" s="152"/>
      <c r="AE512" s="152"/>
      <c r="AF512" s="152"/>
      <c r="AH512" s="84"/>
      <c r="AI512" s="84"/>
      <c r="AJ512" s="84"/>
      <c r="AK512" s="84"/>
      <c r="AL512" s="84"/>
      <c r="AM512" s="84"/>
      <c r="AN512" s="84"/>
      <c r="AO512" s="84"/>
      <c r="AP512" s="84"/>
      <c r="AQ512" s="84"/>
      <c r="AR512" s="84"/>
    </row>
    <row r="513" spans="2:44" s="146" customFormat="1" x14ac:dyDescent="0.2">
      <c r="B513" s="94"/>
      <c r="C513" s="94"/>
      <c r="D513" s="94"/>
      <c r="E513" s="94"/>
      <c r="F513" s="85"/>
      <c r="G513" s="85"/>
      <c r="H513" s="85"/>
      <c r="I513" s="85"/>
      <c r="J513" s="85"/>
      <c r="K513" s="85"/>
      <c r="L513" s="85"/>
      <c r="M513" s="85"/>
      <c r="N513" s="86"/>
      <c r="O513" s="86"/>
      <c r="P513" s="86"/>
      <c r="Q513" s="86"/>
      <c r="R513" s="87"/>
      <c r="S513" s="98"/>
      <c r="T513" s="141"/>
      <c r="U513" s="120"/>
      <c r="V513" s="135"/>
      <c r="W513" s="85"/>
      <c r="X513" s="118"/>
      <c r="Z513" s="82"/>
      <c r="AA513" s="82"/>
      <c r="AB513" s="145"/>
      <c r="AC513" s="143"/>
      <c r="AD513" s="152"/>
      <c r="AE513" s="152"/>
      <c r="AF513" s="152"/>
      <c r="AH513" s="84"/>
      <c r="AI513" s="84"/>
      <c r="AJ513" s="84"/>
      <c r="AK513" s="84"/>
      <c r="AL513" s="84"/>
      <c r="AM513" s="84"/>
      <c r="AN513" s="84"/>
      <c r="AO513" s="84"/>
      <c r="AP513" s="84"/>
      <c r="AQ513" s="84"/>
      <c r="AR513" s="84"/>
    </row>
    <row r="514" spans="2:44" s="146" customFormat="1" x14ac:dyDescent="0.2">
      <c r="B514" s="94"/>
      <c r="C514" s="94"/>
      <c r="D514" s="94"/>
      <c r="E514" s="94"/>
      <c r="F514" s="85"/>
      <c r="G514" s="85"/>
      <c r="H514" s="85"/>
      <c r="I514" s="85"/>
      <c r="J514" s="85"/>
      <c r="K514" s="85"/>
      <c r="L514" s="85"/>
      <c r="M514" s="85"/>
      <c r="N514" s="86"/>
      <c r="O514" s="86"/>
      <c r="P514" s="86"/>
      <c r="Q514" s="86"/>
      <c r="R514" s="87"/>
      <c r="S514" s="98"/>
      <c r="T514" s="141"/>
      <c r="U514" s="120"/>
      <c r="V514" s="135"/>
      <c r="W514" s="85"/>
      <c r="X514" s="118"/>
      <c r="Z514" s="82"/>
      <c r="AA514" s="82"/>
      <c r="AB514" s="145"/>
      <c r="AC514" s="143"/>
      <c r="AD514" s="152"/>
      <c r="AE514" s="152"/>
      <c r="AF514" s="152"/>
      <c r="AH514" s="84"/>
      <c r="AI514" s="84"/>
      <c r="AJ514" s="84"/>
      <c r="AK514" s="84"/>
      <c r="AL514" s="84"/>
      <c r="AM514" s="84"/>
      <c r="AN514" s="84"/>
      <c r="AO514" s="84"/>
      <c r="AP514" s="84"/>
      <c r="AQ514" s="84"/>
      <c r="AR514" s="84"/>
    </row>
    <row r="515" spans="2:44" s="146" customFormat="1" x14ac:dyDescent="0.2">
      <c r="B515" s="94"/>
      <c r="C515" s="94"/>
      <c r="D515" s="94"/>
      <c r="E515" s="94"/>
      <c r="F515" s="85"/>
      <c r="G515" s="85"/>
      <c r="H515" s="85"/>
      <c r="I515" s="85"/>
      <c r="J515" s="85"/>
      <c r="K515" s="85"/>
      <c r="L515" s="85"/>
      <c r="M515" s="85"/>
      <c r="N515" s="86"/>
      <c r="O515" s="86"/>
      <c r="P515" s="86"/>
      <c r="Q515" s="86"/>
      <c r="R515" s="87"/>
      <c r="S515" s="98"/>
      <c r="T515" s="141"/>
      <c r="U515" s="120"/>
      <c r="V515" s="135"/>
      <c r="W515" s="85"/>
      <c r="X515" s="118"/>
      <c r="Z515" s="82"/>
      <c r="AA515" s="82"/>
      <c r="AB515" s="145"/>
      <c r="AC515" s="143"/>
      <c r="AD515" s="152"/>
      <c r="AE515" s="152"/>
      <c r="AF515" s="152"/>
      <c r="AH515" s="84"/>
      <c r="AI515" s="84"/>
      <c r="AJ515" s="84"/>
      <c r="AK515" s="84"/>
      <c r="AL515" s="84"/>
      <c r="AM515" s="84"/>
      <c r="AN515" s="84"/>
      <c r="AO515" s="84"/>
      <c r="AP515" s="84"/>
      <c r="AQ515" s="84"/>
      <c r="AR515" s="84"/>
    </row>
    <row r="516" spans="2:44" s="146" customFormat="1" x14ac:dyDescent="0.2">
      <c r="B516" s="94"/>
      <c r="C516" s="94"/>
      <c r="D516" s="94"/>
      <c r="E516" s="94"/>
      <c r="F516" s="85"/>
      <c r="G516" s="85"/>
      <c r="H516" s="85"/>
      <c r="I516" s="85"/>
      <c r="J516" s="85"/>
      <c r="K516" s="85"/>
      <c r="L516" s="85"/>
      <c r="M516" s="85"/>
      <c r="N516" s="86"/>
      <c r="O516" s="86"/>
      <c r="P516" s="86"/>
      <c r="Q516" s="86"/>
      <c r="R516" s="87"/>
      <c r="S516" s="98"/>
      <c r="T516" s="141"/>
      <c r="U516" s="120"/>
      <c r="V516" s="135"/>
      <c r="W516" s="85"/>
      <c r="X516" s="118"/>
      <c r="Z516" s="82"/>
      <c r="AA516" s="82"/>
      <c r="AB516" s="145"/>
      <c r="AC516" s="143"/>
      <c r="AD516" s="152"/>
      <c r="AE516" s="152"/>
      <c r="AF516" s="152"/>
      <c r="AH516" s="84"/>
      <c r="AI516" s="84"/>
      <c r="AJ516" s="84"/>
      <c r="AK516" s="84"/>
      <c r="AL516" s="84"/>
      <c r="AM516" s="84"/>
      <c r="AN516" s="84"/>
      <c r="AO516" s="84"/>
      <c r="AP516" s="84"/>
      <c r="AQ516" s="84"/>
      <c r="AR516" s="84"/>
    </row>
    <row r="517" spans="2:44" s="146" customFormat="1" x14ac:dyDescent="0.2">
      <c r="B517" s="94"/>
      <c r="C517" s="94"/>
      <c r="D517" s="94"/>
      <c r="E517" s="94"/>
      <c r="F517" s="85"/>
      <c r="G517" s="85"/>
      <c r="H517" s="85"/>
      <c r="I517" s="85"/>
      <c r="J517" s="85"/>
      <c r="K517" s="85"/>
      <c r="L517" s="85"/>
      <c r="M517" s="85"/>
      <c r="N517" s="86"/>
      <c r="O517" s="86"/>
      <c r="P517" s="86"/>
      <c r="Q517" s="86"/>
      <c r="R517" s="87"/>
      <c r="S517" s="98"/>
      <c r="T517" s="141"/>
      <c r="U517" s="120"/>
      <c r="V517" s="135"/>
      <c r="W517" s="85"/>
      <c r="X517" s="118"/>
      <c r="Z517" s="82"/>
      <c r="AA517" s="82"/>
      <c r="AB517" s="145"/>
      <c r="AC517" s="143"/>
      <c r="AD517" s="152"/>
      <c r="AE517" s="152"/>
      <c r="AF517" s="152"/>
      <c r="AH517" s="84"/>
      <c r="AI517" s="84"/>
      <c r="AJ517" s="84"/>
      <c r="AK517" s="84"/>
      <c r="AL517" s="84"/>
      <c r="AM517" s="84"/>
      <c r="AN517" s="84"/>
      <c r="AO517" s="84"/>
      <c r="AP517" s="84"/>
      <c r="AQ517" s="84"/>
      <c r="AR517" s="84"/>
    </row>
    <row r="518" spans="2:44" s="146" customFormat="1" x14ac:dyDescent="0.2">
      <c r="B518" s="94"/>
      <c r="C518" s="94"/>
      <c r="D518" s="94"/>
      <c r="E518" s="94"/>
      <c r="F518" s="85"/>
      <c r="G518" s="85"/>
      <c r="H518" s="85"/>
      <c r="I518" s="85"/>
      <c r="J518" s="85"/>
      <c r="K518" s="85"/>
      <c r="L518" s="85"/>
      <c r="M518" s="85"/>
      <c r="N518" s="86"/>
      <c r="O518" s="86"/>
      <c r="P518" s="86"/>
      <c r="Q518" s="86"/>
      <c r="R518" s="87"/>
      <c r="S518" s="98"/>
      <c r="T518" s="141"/>
      <c r="U518" s="120"/>
      <c r="V518" s="135"/>
      <c r="W518" s="85"/>
      <c r="X518" s="118"/>
      <c r="Z518" s="82"/>
      <c r="AA518" s="82"/>
      <c r="AB518" s="145"/>
      <c r="AC518" s="143"/>
      <c r="AD518" s="152"/>
      <c r="AE518" s="152"/>
      <c r="AF518" s="152"/>
      <c r="AH518" s="84"/>
      <c r="AI518" s="84"/>
      <c r="AJ518" s="84"/>
      <c r="AK518" s="84"/>
      <c r="AL518" s="84"/>
      <c r="AM518" s="84"/>
      <c r="AN518" s="84"/>
      <c r="AO518" s="84"/>
      <c r="AP518" s="84"/>
      <c r="AQ518" s="84"/>
      <c r="AR518" s="84"/>
    </row>
    <row r="519" spans="2:44" s="146" customFormat="1" x14ac:dyDescent="0.2">
      <c r="B519" s="94"/>
      <c r="C519" s="94"/>
      <c r="D519" s="94"/>
      <c r="E519" s="94"/>
      <c r="F519" s="85"/>
      <c r="G519" s="85"/>
      <c r="H519" s="85"/>
      <c r="I519" s="85"/>
      <c r="J519" s="85"/>
      <c r="K519" s="85"/>
      <c r="L519" s="85"/>
      <c r="M519" s="85"/>
      <c r="N519" s="86"/>
      <c r="O519" s="86"/>
      <c r="P519" s="86"/>
      <c r="Q519" s="86"/>
      <c r="R519" s="87"/>
      <c r="S519" s="98"/>
      <c r="T519" s="141"/>
      <c r="U519" s="120"/>
      <c r="V519" s="135"/>
      <c r="W519" s="85"/>
      <c r="X519" s="118"/>
      <c r="Z519" s="82"/>
      <c r="AA519" s="82"/>
      <c r="AB519" s="145"/>
      <c r="AC519" s="143"/>
      <c r="AD519" s="152"/>
      <c r="AE519" s="152"/>
      <c r="AF519" s="152"/>
      <c r="AH519" s="84"/>
      <c r="AI519" s="84"/>
      <c r="AJ519" s="84"/>
      <c r="AK519" s="84"/>
      <c r="AL519" s="84"/>
      <c r="AM519" s="84"/>
      <c r="AN519" s="84"/>
      <c r="AO519" s="84"/>
      <c r="AP519" s="84"/>
      <c r="AQ519" s="84"/>
      <c r="AR519" s="84"/>
    </row>
    <row r="520" spans="2:44" s="146" customFormat="1" x14ac:dyDescent="0.2">
      <c r="B520" s="94"/>
      <c r="C520" s="94"/>
      <c r="D520" s="94"/>
      <c r="E520" s="94"/>
      <c r="F520" s="85"/>
      <c r="G520" s="85"/>
      <c r="H520" s="85"/>
      <c r="I520" s="85"/>
      <c r="J520" s="85"/>
      <c r="K520" s="85"/>
      <c r="L520" s="85"/>
      <c r="M520" s="85"/>
      <c r="N520" s="86"/>
      <c r="O520" s="86"/>
      <c r="P520" s="86"/>
      <c r="Q520" s="86"/>
      <c r="R520" s="87"/>
      <c r="S520" s="98"/>
      <c r="T520" s="141"/>
      <c r="U520" s="120"/>
      <c r="V520" s="135"/>
      <c r="W520" s="85"/>
      <c r="X520" s="118"/>
      <c r="Z520" s="82"/>
      <c r="AA520" s="82"/>
      <c r="AB520" s="145"/>
      <c r="AC520" s="143"/>
      <c r="AD520" s="152"/>
      <c r="AE520" s="152"/>
      <c r="AF520" s="152"/>
      <c r="AH520" s="84"/>
      <c r="AI520" s="84"/>
      <c r="AJ520" s="84"/>
      <c r="AK520" s="84"/>
      <c r="AL520" s="84"/>
      <c r="AM520" s="84"/>
      <c r="AN520" s="84"/>
      <c r="AO520" s="84"/>
      <c r="AP520" s="84"/>
      <c r="AQ520" s="84"/>
      <c r="AR520" s="84"/>
    </row>
    <row r="521" spans="2:44" s="146" customFormat="1" x14ac:dyDescent="0.2">
      <c r="B521" s="94"/>
      <c r="C521" s="94"/>
      <c r="D521" s="94"/>
      <c r="E521" s="94"/>
      <c r="F521" s="85"/>
      <c r="G521" s="85"/>
      <c r="H521" s="85"/>
      <c r="I521" s="85"/>
      <c r="J521" s="85"/>
      <c r="K521" s="85"/>
      <c r="L521" s="85"/>
      <c r="M521" s="85"/>
      <c r="N521" s="86"/>
      <c r="O521" s="86"/>
      <c r="P521" s="86"/>
      <c r="Q521" s="86"/>
      <c r="R521" s="87"/>
      <c r="S521" s="98"/>
      <c r="T521" s="141"/>
      <c r="U521" s="120"/>
      <c r="V521" s="135"/>
      <c r="W521" s="85"/>
      <c r="X521" s="118"/>
      <c r="Z521" s="82"/>
      <c r="AA521" s="82"/>
      <c r="AB521" s="145"/>
      <c r="AC521" s="143"/>
      <c r="AD521" s="152"/>
      <c r="AE521" s="152"/>
      <c r="AF521" s="152"/>
      <c r="AH521" s="84"/>
      <c r="AI521" s="84"/>
      <c r="AJ521" s="84"/>
      <c r="AK521" s="84"/>
      <c r="AL521" s="84"/>
      <c r="AM521" s="84"/>
      <c r="AN521" s="84"/>
      <c r="AO521" s="84"/>
      <c r="AP521" s="84"/>
      <c r="AQ521" s="84"/>
      <c r="AR521" s="84"/>
    </row>
    <row r="522" spans="2:44" s="146" customFormat="1" x14ac:dyDescent="0.2">
      <c r="B522" s="94"/>
      <c r="C522" s="94"/>
      <c r="D522" s="94"/>
      <c r="E522" s="94"/>
      <c r="F522" s="85"/>
      <c r="G522" s="85"/>
      <c r="H522" s="85"/>
      <c r="I522" s="85"/>
      <c r="J522" s="85"/>
      <c r="K522" s="85"/>
      <c r="L522" s="85"/>
      <c r="M522" s="85"/>
      <c r="N522" s="86"/>
      <c r="O522" s="86"/>
      <c r="P522" s="86"/>
      <c r="Q522" s="86"/>
      <c r="R522" s="87"/>
      <c r="S522" s="98"/>
      <c r="T522" s="141"/>
      <c r="U522" s="120"/>
      <c r="V522" s="135"/>
      <c r="W522" s="85"/>
      <c r="X522" s="118"/>
      <c r="Z522" s="82"/>
      <c r="AA522" s="82"/>
      <c r="AB522" s="145"/>
      <c r="AC522" s="143"/>
      <c r="AD522" s="152"/>
      <c r="AE522" s="152"/>
      <c r="AF522" s="152"/>
      <c r="AH522" s="84"/>
      <c r="AI522" s="84"/>
      <c r="AJ522" s="84"/>
      <c r="AK522" s="84"/>
      <c r="AL522" s="84"/>
      <c r="AM522" s="84"/>
      <c r="AN522" s="84"/>
      <c r="AO522" s="84"/>
      <c r="AP522" s="84"/>
      <c r="AQ522" s="84"/>
      <c r="AR522" s="84"/>
    </row>
    <row r="523" spans="2:44" s="146" customFormat="1" x14ac:dyDescent="0.2">
      <c r="B523" s="94"/>
      <c r="C523" s="94"/>
      <c r="D523" s="94"/>
      <c r="E523" s="94"/>
      <c r="F523" s="85"/>
      <c r="G523" s="85"/>
      <c r="H523" s="85"/>
      <c r="I523" s="85"/>
      <c r="J523" s="85"/>
      <c r="K523" s="85"/>
      <c r="L523" s="85"/>
      <c r="M523" s="85"/>
      <c r="N523" s="86"/>
      <c r="O523" s="86"/>
      <c r="P523" s="86"/>
      <c r="Q523" s="86"/>
      <c r="R523" s="87"/>
      <c r="S523" s="98"/>
      <c r="T523" s="141"/>
      <c r="U523" s="120"/>
      <c r="V523" s="135"/>
      <c r="W523" s="85"/>
      <c r="X523" s="118"/>
      <c r="Z523" s="82"/>
      <c r="AA523" s="82"/>
      <c r="AB523" s="145"/>
      <c r="AC523" s="143"/>
      <c r="AD523" s="152"/>
      <c r="AE523" s="152"/>
      <c r="AF523" s="152"/>
      <c r="AH523" s="84"/>
      <c r="AI523" s="84"/>
      <c r="AJ523" s="84"/>
      <c r="AK523" s="84"/>
      <c r="AL523" s="84"/>
      <c r="AM523" s="84"/>
      <c r="AN523" s="84"/>
      <c r="AO523" s="84"/>
      <c r="AP523" s="84"/>
      <c r="AQ523" s="84"/>
      <c r="AR523" s="84"/>
    </row>
    <row r="524" spans="2:44" s="146" customFormat="1" x14ac:dyDescent="0.2">
      <c r="B524" s="94"/>
      <c r="C524" s="94"/>
      <c r="D524" s="94"/>
      <c r="E524" s="94"/>
      <c r="F524" s="85"/>
      <c r="G524" s="85"/>
      <c r="H524" s="85"/>
      <c r="I524" s="85"/>
      <c r="J524" s="85"/>
      <c r="K524" s="85"/>
      <c r="L524" s="85"/>
      <c r="M524" s="85"/>
      <c r="N524" s="86"/>
      <c r="O524" s="86"/>
      <c r="P524" s="86"/>
      <c r="Q524" s="86"/>
      <c r="R524" s="87"/>
      <c r="S524" s="98"/>
      <c r="T524" s="141"/>
      <c r="U524" s="120"/>
      <c r="V524" s="135"/>
      <c r="W524" s="85"/>
      <c r="X524" s="118"/>
      <c r="Z524" s="82"/>
      <c r="AA524" s="82"/>
      <c r="AB524" s="145"/>
      <c r="AC524" s="143"/>
      <c r="AD524" s="152"/>
      <c r="AE524" s="152"/>
      <c r="AF524" s="152"/>
      <c r="AH524" s="84"/>
      <c r="AI524" s="84"/>
      <c r="AJ524" s="84"/>
      <c r="AK524" s="84"/>
      <c r="AL524" s="84"/>
      <c r="AM524" s="84"/>
      <c r="AN524" s="84"/>
      <c r="AO524" s="84"/>
      <c r="AP524" s="84"/>
      <c r="AQ524" s="84"/>
      <c r="AR524" s="84"/>
    </row>
    <row r="525" spans="2:44" s="146" customFormat="1" x14ac:dyDescent="0.2">
      <c r="B525" s="94"/>
      <c r="C525" s="94"/>
      <c r="D525" s="94"/>
      <c r="E525" s="94"/>
      <c r="F525" s="85"/>
      <c r="G525" s="85"/>
      <c r="H525" s="85"/>
      <c r="I525" s="85"/>
      <c r="J525" s="85"/>
      <c r="K525" s="85"/>
      <c r="L525" s="85"/>
      <c r="M525" s="85"/>
      <c r="N525" s="86"/>
      <c r="O525" s="86"/>
      <c r="P525" s="86"/>
      <c r="Q525" s="86"/>
      <c r="R525" s="87"/>
      <c r="S525" s="98"/>
      <c r="T525" s="141"/>
      <c r="U525" s="120"/>
      <c r="V525" s="135"/>
      <c r="W525" s="85"/>
      <c r="X525" s="118"/>
      <c r="Z525" s="82"/>
      <c r="AA525" s="82"/>
      <c r="AB525" s="145"/>
      <c r="AC525" s="143"/>
      <c r="AD525" s="152"/>
      <c r="AE525" s="152"/>
      <c r="AF525" s="152"/>
      <c r="AH525" s="84"/>
      <c r="AI525" s="84"/>
      <c r="AJ525" s="84"/>
      <c r="AK525" s="84"/>
      <c r="AL525" s="84"/>
      <c r="AM525" s="84"/>
      <c r="AN525" s="84"/>
      <c r="AO525" s="84"/>
      <c r="AP525" s="84"/>
      <c r="AQ525" s="84"/>
      <c r="AR525" s="84"/>
    </row>
    <row r="526" spans="2:44" s="146" customFormat="1" x14ac:dyDescent="0.2">
      <c r="B526" s="94"/>
      <c r="C526" s="94"/>
      <c r="D526" s="94"/>
      <c r="E526" s="94"/>
      <c r="F526" s="85"/>
      <c r="G526" s="85"/>
      <c r="H526" s="85"/>
      <c r="I526" s="85"/>
      <c r="J526" s="85"/>
      <c r="K526" s="85"/>
      <c r="L526" s="85"/>
      <c r="M526" s="85"/>
      <c r="N526" s="86"/>
      <c r="O526" s="86"/>
      <c r="P526" s="86"/>
      <c r="Q526" s="86"/>
      <c r="R526" s="87"/>
      <c r="S526" s="98"/>
      <c r="T526" s="141"/>
      <c r="U526" s="120"/>
      <c r="V526" s="135"/>
      <c r="W526" s="85"/>
      <c r="X526" s="118"/>
      <c r="Z526" s="82"/>
      <c r="AA526" s="82"/>
      <c r="AB526" s="145"/>
      <c r="AC526" s="143"/>
      <c r="AD526" s="152"/>
      <c r="AE526" s="152"/>
      <c r="AF526" s="152"/>
      <c r="AH526" s="84"/>
      <c r="AI526" s="84"/>
      <c r="AJ526" s="84"/>
      <c r="AK526" s="84"/>
      <c r="AL526" s="84"/>
      <c r="AM526" s="84"/>
      <c r="AN526" s="84"/>
      <c r="AO526" s="84"/>
      <c r="AP526" s="84"/>
      <c r="AQ526" s="84"/>
      <c r="AR526" s="84"/>
    </row>
    <row r="527" spans="2:44" s="146" customFormat="1" x14ac:dyDescent="0.2">
      <c r="B527" s="94"/>
      <c r="C527" s="94"/>
      <c r="D527" s="94"/>
      <c r="E527" s="94"/>
      <c r="F527" s="85"/>
      <c r="G527" s="85"/>
      <c r="H527" s="85"/>
      <c r="I527" s="85"/>
      <c r="J527" s="85"/>
      <c r="K527" s="85"/>
      <c r="L527" s="85"/>
      <c r="M527" s="85"/>
      <c r="N527" s="86"/>
      <c r="O527" s="86"/>
      <c r="P527" s="86"/>
      <c r="Q527" s="86"/>
      <c r="R527" s="87"/>
      <c r="S527" s="98"/>
      <c r="T527" s="141"/>
      <c r="U527" s="120"/>
      <c r="V527" s="135"/>
      <c r="W527" s="85"/>
      <c r="X527" s="118"/>
      <c r="Z527" s="82"/>
      <c r="AA527" s="82"/>
      <c r="AB527" s="145"/>
      <c r="AC527" s="143"/>
      <c r="AD527" s="152"/>
      <c r="AE527" s="152"/>
      <c r="AF527" s="152"/>
      <c r="AH527" s="84"/>
      <c r="AI527" s="84"/>
      <c r="AJ527" s="84"/>
      <c r="AK527" s="84"/>
      <c r="AL527" s="84"/>
      <c r="AM527" s="84"/>
      <c r="AN527" s="84"/>
      <c r="AO527" s="84"/>
      <c r="AP527" s="84"/>
      <c r="AQ527" s="84"/>
      <c r="AR527" s="84"/>
    </row>
    <row r="528" spans="2:44" s="146" customFormat="1" x14ac:dyDescent="0.2">
      <c r="B528" s="94"/>
      <c r="C528" s="94"/>
      <c r="D528" s="94"/>
      <c r="E528" s="94"/>
      <c r="F528" s="85"/>
      <c r="G528" s="85"/>
      <c r="H528" s="85"/>
      <c r="I528" s="85"/>
      <c r="J528" s="85"/>
      <c r="K528" s="85"/>
      <c r="L528" s="85"/>
      <c r="M528" s="85"/>
      <c r="N528" s="86"/>
      <c r="O528" s="86"/>
      <c r="P528" s="86"/>
      <c r="Q528" s="86"/>
      <c r="R528" s="87"/>
      <c r="S528" s="98"/>
      <c r="T528" s="141"/>
      <c r="U528" s="120"/>
      <c r="V528" s="135"/>
      <c r="W528" s="85"/>
      <c r="X528" s="118"/>
      <c r="Z528" s="82"/>
      <c r="AA528" s="82"/>
      <c r="AB528" s="145"/>
      <c r="AC528" s="143"/>
      <c r="AD528" s="152"/>
      <c r="AE528" s="152"/>
      <c r="AF528" s="152"/>
      <c r="AH528" s="84"/>
      <c r="AI528" s="84"/>
      <c r="AJ528" s="84"/>
      <c r="AK528" s="84"/>
      <c r="AL528" s="84"/>
      <c r="AM528" s="84"/>
      <c r="AN528" s="84"/>
      <c r="AO528" s="84"/>
      <c r="AP528" s="84"/>
      <c r="AQ528" s="84"/>
      <c r="AR528" s="84"/>
    </row>
    <row r="529" spans="2:44" s="146" customFormat="1" x14ac:dyDescent="0.2">
      <c r="B529" s="94"/>
      <c r="C529" s="94"/>
      <c r="D529" s="94"/>
      <c r="E529" s="94"/>
      <c r="F529" s="85"/>
      <c r="G529" s="85"/>
      <c r="H529" s="85"/>
      <c r="I529" s="85"/>
      <c r="J529" s="85"/>
      <c r="K529" s="85"/>
      <c r="L529" s="85"/>
      <c r="M529" s="85"/>
      <c r="N529" s="86"/>
      <c r="O529" s="86"/>
      <c r="P529" s="86"/>
      <c r="Q529" s="86"/>
      <c r="R529" s="87"/>
      <c r="S529" s="98"/>
      <c r="T529" s="141"/>
      <c r="U529" s="120"/>
      <c r="V529" s="135"/>
      <c r="W529" s="85"/>
      <c r="X529" s="118"/>
      <c r="Z529" s="82"/>
      <c r="AA529" s="82"/>
      <c r="AB529" s="145"/>
      <c r="AC529" s="143"/>
      <c r="AD529" s="152"/>
      <c r="AE529" s="152"/>
      <c r="AF529" s="152"/>
      <c r="AH529" s="84"/>
      <c r="AI529" s="84"/>
      <c r="AJ529" s="84"/>
      <c r="AK529" s="84"/>
      <c r="AL529" s="84"/>
      <c r="AM529" s="84"/>
      <c r="AN529" s="84"/>
      <c r="AO529" s="84"/>
      <c r="AP529" s="84"/>
      <c r="AQ529" s="84"/>
      <c r="AR529" s="84"/>
    </row>
    <row r="530" spans="2:44" s="146" customFormat="1" x14ac:dyDescent="0.2">
      <c r="B530" s="94"/>
      <c r="C530" s="94"/>
      <c r="D530" s="94"/>
      <c r="E530" s="94"/>
      <c r="F530" s="85"/>
      <c r="G530" s="85"/>
      <c r="H530" s="85"/>
      <c r="I530" s="85"/>
      <c r="J530" s="85"/>
      <c r="K530" s="85"/>
      <c r="L530" s="85"/>
      <c r="M530" s="85"/>
      <c r="N530" s="86"/>
      <c r="O530" s="86"/>
      <c r="P530" s="86"/>
      <c r="Q530" s="86"/>
      <c r="R530" s="87"/>
      <c r="S530" s="98"/>
      <c r="T530" s="141"/>
      <c r="U530" s="120"/>
      <c r="V530" s="135"/>
      <c r="W530" s="85"/>
      <c r="X530" s="118"/>
      <c r="Z530" s="82"/>
      <c r="AA530" s="82"/>
      <c r="AB530" s="145"/>
      <c r="AC530" s="143"/>
      <c r="AD530" s="152"/>
      <c r="AE530" s="152"/>
      <c r="AF530" s="152"/>
      <c r="AH530" s="84"/>
      <c r="AI530" s="84"/>
      <c r="AJ530" s="84"/>
      <c r="AK530" s="84"/>
      <c r="AL530" s="84"/>
      <c r="AM530" s="84"/>
      <c r="AN530" s="84"/>
      <c r="AO530" s="84"/>
      <c r="AP530" s="84"/>
      <c r="AQ530" s="84"/>
      <c r="AR530" s="84"/>
    </row>
    <row r="531" spans="2:44" s="146" customFormat="1" x14ac:dyDescent="0.2">
      <c r="B531" s="94"/>
      <c r="C531" s="94"/>
      <c r="D531" s="94"/>
      <c r="E531" s="94"/>
      <c r="F531" s="85"/>
      <c r="G531" s="85"/>
      <c r="H531" s="85"/>
      <c r="I531" s="85"/>
      <c r="J531" s="85"/>
      <c r="K531" s="85"/>
      <c r="L531" s="85"/>
      <c r="M531" s="85"/>
      <c r="N531" s="86"/>
      <c r="O531" s="86"/>
      <c r="P531" s="86"/>
      <c r="Q531" s="86"/>
      <c r="R531" s="87"/>
      <c r="S531" s="98"/>
      <c r="T531" s="141"/>
      <c r="U531" s="120"/>
      <c r="V531" s="135"/>
      <c r="W531" s="85"/>
      <c r="X531" s="118"/>
      <c r="Z531" s="82"/>
      <c r="AA531" s="82"/>
      <c r="AB531" s="145"/>
      <c r="AC531" s="143"/>
      <c r="AD531" s="152"/>
      <c r="AE531" s="152"/>
      <c r="AF531" s="152"/>
      <c r="AH531" s="84"/>
      <c r="AI531" s="84"/>
      <c r="AJ531" s="84"/>
      <c r="AK531" s="84"/>
      <c r="AL531" s="84"/>
      <c r="AM531" s="84"/>
      <c r="AN531" s="84"/>
      <c r="AO531" s="84"/>
      <c r="AP531" s="84"/>
      <c r="AQ531" s="84"/>
      <c r="AR531" s="84"/>
    </row>
    <row r="532" spans="2:44" s="146" customFormat="1" x14ac:dyDescent="0.2">
      <c r="B532" s="94"/>
      <c r="C532" s="94"/>
      <c r="D532" s="94"/>
      <c r="E532" s="94"/>
      <c r="F532" s="85"/>
      <c r="G532" s="85"/>
      <c r="H532" s="85"/>
      <c r="I532" s="85"/>
      <c r="J532" s="85"/>
      <c r="K532" s="85"/>
      <c r="L532" s="85"/>
      <c r="M532" s="85"/>
      <c r="N532" s="86"/>
      <c r="O532" s="86"/>
      <c r="P532" s="86"/>
      <c r="Q532" s="86"/>
      <c r="R532" s="87"/>
      <c r="S532" s="98"/>
      <c r="T532" s="141"/>
      <c r="U532" s="120"/>
      <c r="V532" s="135"/>
      <c r="W532" s="85"/>
      <c r="X532" s="118"/>
      <c r="Z532" s="82"/>
      <c r="AA532" s="82"/>
      <c r="AB532" s="145"/>
      <c r="AC532" s="143"/>
      <c r="AD532" s="152"/>
      <c r="AE532" s="152"/>
      <c r="AF532" s="152"/>
      <c r="AH532" s="84"/>
      <c r="AI532" s="84"/>
      <c r="AJ532" s="84"/>
      <c r="AK532" s="84"/>
      <c r="AL532" s="84"/>
      <c r="AM532" s="84"/>
      <c r="AN532" s="84"/>
      <c r="AO532" s="84"/>
      <c r="AP532" s="84"/>
      <c r="AQ532" s="84"/>
      <c r="AR532" s="84"/>
    </row>
    <row r="533" spans="2:44" s="146" customFormat="1" x14ac:dyDescent="0.2">
      <c r="B533" s="94"/>
      <c r="C533" s="94"/>
      <c r="D533" s="94"/>
      <c r="E533" s="94"/>
      <c r="F533" s="85"/>
      <c r="G533" s="85"/>
      <c r="H533" s="85"/>
      <c r="I533" s="85"/>
      <c r="J533" s="85"/>
      <c r="K533" s="85"/>
      <c r="L533" s="85"/>
      <c r="M533" s="85"/>
      <c r="N533" s="86"/>
      <c r="O533" s="86"/>
      <c r="P533" s="86"/>
      <c r="Q533" s="86"/>
      <c r="R533" s="87"/>
      <c r="S533" s="98"/>
      <c r="T533" s="141"/>
      <c r="U533" s="120"/>
      <c r="V533" s="135"/>
      <c r="W533" s="85"/>
      <c r="X533" s="118"/>
      <c r="Z533" s="82"/>
      <c r="AA533" s="82"/>
      <c r="AB533" s="145"/>
      <c r="AC533" s="143"/>
      <c r="AD533" s="152"/>
      <c r="AE533" s="152"/>
      <c r="AF533" s="152"/>
      <c r="AH533" s="84"/>
      <c r="AI533" s="84"/>
      <c r="AJ533" s="84"/>
      <c r="AK533" s="84"/>
      <c r="AL533" s="84"/>
      <c r="AM533" s="84"/>
      <c r="AN533" s="84"/>
      <c r="AO533" s="84"/>
      <c r="AP533" s="84"/>
      <c r="AQ533" s="84"/>
      <c r="AR533" s="84"/>
    </row>
    <row r="534" spans="2:44" s="146" customFormat="1" x14ac:dyDescent="0.2">
      <c r="B534" s="94"/>
      <c r="C534" s="94"/>
      <c r="D534" s="94"/>
      <c r="E534" s="94"/>
      <c r="F534" s="85"/>
      <c r="G534" s="85"/>
      <c r="H534" s="85"/>
      <c r="I534" s="85"/>
      <c r="J534" s="85"/>
      <c r="K534" s="85"/>
      <c r="L534" s="85"/>
      <c r="M534" s="85"/>
      <c r="N534" s="86"/>
      <c r="O534" s="86"/>
      <c r="P534" s="86"/>
      <c r="Q534" s="86"/>
      <c r="R534" s="87"/>
      <c r="S534" s="98"/>
      <c r="T534" s="141"/>
      <c r="U534" s="120"/>
      <c r="V534" s="135"/>
      <c r="W534" s="85"/>
      <c r="X534" s="118"/>
      <c r="Z534" s="82"/>
      <c r="AA534" s="82"/>
      <c r="AB534" s="145"/>
      <c r="AC534" s="143"/>
      <c r="AD534" s="152"/>
      <c r="AE534" s="152"/>
      <c r="AF534" s="152"/>
      <c r="AH534" s="84"/>
      <c r="AI534" s="84"/>
      <c r="AJ534" s="84"/>
      <c r="AK534" s="84"/>
      <c r="AL534" s="84"/>
      <c r="AM534" s="84"/>
      <c r="AN534" s="84"/>
      <c r="AO534" s="84"/>
      <c r="AP534" s="84"/>
      <c r="AQ534" s="84"/>
      <c r="AR534" s="84"/>
    </row>
    <row r="535" spans="2:44" s="146" customFormat="1" x14ac:dyDescent="0.2">
      <c r="B535" s="94"/>
      <c r="C535" s="94"/>
      <c r="D535" s="94"/>
      <c r="E535" s="94"/>
      <c r="F535" s="85"/>
      <c r="G535" s="85"/>
      <c r="H535" s="85"/>
      <c r="I535" s="85"/>
      <c r="J535" s="85"/>
      <c r="K535" s="85"/>
      <c r="L535" s="85"/>
      <c r="M535" s="85"/>
      <c r="N535" s="86"/>
      <c r="O535" s="86"/>
      <c r="P535" s="86"/>
      <c r="Q535" s="86"/>
      <c r="R535" s="87"/>
      <c r="S535" s="98"/>
      <c r="T535" s="141"/>
      <c r="U535" s="120"/>
      <c r="V535" s="135"/>
      <c r="W535" s="85"/>
      <c r="X535" s="118"/>
      <c r="Z535" s="82"/>
      <c r="AA535" s="82"/>
      <c r="AB535" s="145"/>
      <c r="AC535" s="143"/>
      <c r="AD535" s="152"/>
      <c r="AE535" s="152"/>
      <c r="AF535" s="152"/>
      <c r="AH535" s="84"/>
      <c r="AI535" s="84"/>
      <c r="AJ535" s="84"/>
      <c r="AK535" s="84"/>
      <c r="AL535" s="84"/>
      <c r="AM535" s="84"/>
      <c r="AN535" s="84"/>
      <c r="AO535" s="84"/>
      <c r="AP535" s="84"/>
      <c r="AQ535" s="84"/>
      <c r="AR535" s="84"/>
    </row>
    <row r="536" spans="2:44" s="146" customFormat="1" x14ac:dyDescent="0.2">
      <c r="B536" s="94"/>
      <c r="C536" s="94"/>
      <c r="D536" s="94"/>
      <c r="E536" s="94"/>
      <c r="F536" s="85"/>
      <c r="G536" s="85"/>
      <c r="H536" s="85"/>
      <c r="I536" s="85"/>
      <c r="J536" s="85"/>
      <c r="K536" s="85"/>
      <c r="L536" s="85"/>
      <c r="M536" s="85"/>
      <c r="N536" s="86"/>
      <c r="O536" s="86"/>
      <c r="P536" s="86"/>
      <c r="Q536" s="86"/>
      <c r="R536" s="87"/>
      <c r="S536" s="98"/>
      <c r="T536" s="141"/>
      <c r="U536" s="120"/>
      <c r="V536" s="135"/>
      <c r="W536" s="85"/>
      <c r="X536" s="118"/>
      <c r="Z536" s="82"/>
      <c r="AA536" s="82"/>
      <c r="AB536" s="145"/>
      <c r="AC536" s="143"/>
      <c r="AD536" s="152"/>
      <c r="AE536" s="152"/>
      <c r="AF536" s="152"/>
      <c r="AH536" s="84"/>
      <c r="AI536" s="84"/>
      <c r="AJ536" s="84"/>
      <c r="AK536" s="84"/>
      <c r="AL536" s="84"/>
      <c r="AM536" s="84"/>
      <c r="AN536" s="84"/>
      <c r="AO536" s="84"/>
      <c r="AP536" s="84"/>
      <c r="AQ536" s="84"/>
      <c r="AR536" s="84"/>
    </row>
    <row r="537" spans="2:44" s="146" customFormat="1" x14ac:dyDescent="0.2">
      <c r="B537" s="94"/>
      <c r="C537" s="94"/>
      <c r="D537" s="94"/>
      <c r="E537" s="94"/>
      <c r="F537" s="85"/>
      <c r="G537" s="85"/>
      <c r="H537" s="85"/>
      <c r="I537" s="85"/>
      <c r="J537" s="85"/>
      <c r="K537" s="85"/>
      <c r="L537" s="85"/>
      <c r="M537" s="85"/>
      <c r="N537" s="86"/>
      <c r="O537" s="86"/>
      <c r="P537" s="86"/>
      <c r="Q537" s="86"/>
      <c r="R537" s="87"/>
      <c r="S537" s="98"/>
      <c r="T537" s="141"/>
      <c r="U537" s="120"/>
      <c r="V537" s="135"/>
      <c r="W537" s="85"/>
      <c r="X537" s="118"/>
      <c r="Z537" s="82"/>
      <c r="AA537" s="82"/>
      <c r="AB537" s="145"/>
      <c r="AC537" s="143"/>
      <c r="AD537" s="152"/>
      <c r="AE537" s="152"/>
      <c r="AF537" s="152"/>
      <c r="AH537" s="84"/>
      <c r="AI537" s="84"/>
      <c r="AJ537" s="84"/>
      <c r="AK537" s="84"/>
      <c r="AL537" s="84"/>
      <c r="AM537" s="84"/>
      <c r="AN537" s="84"/>
      <c r="AO537" s="84"/>
      <c r="AP537" s="84"/>
      <c r="AQ537" s="84"/>
      <c r="AR537" s="84"/>
    </row>
    <row r="538" spans="2:44" s="146" customFormat="1" x14ac:dyDescent="0.2">
      <c r="B538" s="94"/>
      <c r="C538" s="94"/>
      <c r="D538" s="94"/>
      <c r="E538" s="94"/>
      <c r="F538" s="85"/>
      <c r="G538" s="85"/>
      <c r="H538" s="85"/>
      <c r="I538" s="85"/>
      <c r="J538" s="85"/>
      <c r="K538" s="85"/>
      <c r="L538" s="85"/>
      <c r="M538" s="85"/>
      <c r="N538" s="86"/>
      <c r="O538" s="86"/>
      <c r="P538" s="86"/>
      <c r="Q538" s="86"/>
      <c r="R538" s="87"/>
      <c r="S538" s="98"/>
      <c r="T538" s="141"/>
      <c r="U538" s="120"/>
      <c r="V538" s="135"/>
      <c r="W538" s="85"/>
      <c r="X538" s="118"/>
      <c r="Z538" s="82"/>
      <c r="AA538" s="82"/>
      <c r="AB538" s="145"/>
      <c r="AC538" s="143"/>
      <c r="AD538" s="152"/>
      <c r="AE538" s="152"/>
      <c r="AF538" s="152"/>
      <c r="AH538" s="84"/>
      <c r="AI538" s="84"/>
      <c r="AJ538" s="84"/>
      <c r="AK538" s="84"/>
      <c r="AL538" s="84"/>
      <c r="AM538" s="84"/>
      <c r="AN538" s="84"/>
      <c r="AO538" s="84"/>
      <c r="AP538" s="84"/>
      <c r="AQ538" s="84"/>
      <c r="AR538" s="84"/>
    </row>
    <row r="539" spans="2:44" s="146" customFormat="1" x14ac:dyDescent="0.2">
      <c r="B539" s="94"/>
      <c r="C539" s="94"/>
      <c r="D539" s="94"/>
      <c r="E539" s="94"/>
      <c r="F539" s="85"/>
      <c r="G539" s="85"/>
      <c r="H539" s="85"/>
      <c r="I539" s="85"/>
      <c r="J539" s="85"/>
      <c r="K539" s="85"/>
      <c r="L539" s="85"/>
      <c r="M539" s="85"/>
      <c r="N539" s="86"/>
      <c r="O539" s="86"/>
      <c r="P539" s="86"/>
      <c r="Q539" s="86"/>
      <c r="R539" s="87"/>
      <c r="S539" s="98"/>
      <c r="T539" s="141"/>
      <c r="U539" s="120"/>
      <c r="V539" s="135"/>
      <c r="W539" s="85"/>
      <c r="X539" s="118"/>
      <c r="Z539" s="82"/>
      <c r="AA539" s="82"/>
      <c r="AB539" s="145"/>
      <c r="AC539" s="143"/>
      <c r="AD539" s="152"/>
      <c r="AE539" s="152"/>
      <c r="AF539" s="152"/>
      <c r="AH539" s="84"/>
      <c r="AI539" s="84"/>
      <c r="AJ539" s="84"/>
      <c r="AK539" s="84"/>
      <c r="AL539" s="84"/>
      <c r="AM539" s="84"/>
      <c r="AN539" s="84"/>
      <c r="AO539" s="84"/>
      <c r="AP539" s="84"/>
      <c r="AQ539" s="84"/>
      <c r="AR539" s="84"/>
    </row>
    <row r="540" spans="2:44" s="146" customFormat="1" x14ac:dyDescent="0.2">
      <c r="B540" s="94"/>
      <c r="C540" s="94"/>
      <c r="D540" s="94"/>
      <c r="E540" s="94"/>
      <c r="F540" s="85"/>
      <c r="G540" s="85"/>
      <c r="H540" s="85"/>
      <c r="I540" s="85"/>
      <c r="J540" s="85"/>
      <c r="K540" s="85"/>
      <c r="L540" s="85"/>
      <c r="M540" s="85"/>
      <c r="N540" s="86"/>
      <c r="O540" s="86"/>
      <c r="P540" s="86"/>
      <c r="Q540" s="86"/>
      <c r="R540" s="87"/>
      <c r="S540" s="98"/>
      <c r="T540" s="141"/>
      <c r="U540" s="120"/>
      <c r="V540" s="135"/>
      <c r="W540" s="85"/>
      <c r="X540" s="118"/>
      <c r="Z540" s="82"/>
      <c r="AA540" s="82"/>
      <c r="AB540" s="145"/>
      <c r="AC540" s="143"/>
      <c r="AD540" s="152"/>
      <c r="AE540" s="152"/>
      <c r="AF540" s="152"/>
      <c r="AH540" s="84"/>
      <c r="AI540" s="84"/>
      <c r="AJ540" s="84"/>
      <c r="AK540" s="84"/>
      <c r="AL540" s="84"/>
      <c r="AM540" s="84"/>
      <c r="AN540" s="84"/>
      <c r="AO540" s="84"/>
      <c r="AP540" s="84"/>
      <c r="AQ540" s="84"/>
      <c r="AR540" s="84"/>
    </row>
    <row r="541" spans="2:44" s="146" customFormat="1" x14ac:dyDescent="0.2">
      <c r="B541" s="94"/>
      <c r="C541" s="94"/>
      <c r="D541" s="94"/>
      <c r="E541" s="94"/>
      <c r="F541" s="85"/>
      <c r="G541" s="85"/>
      <c r="H541" s="85"/>
      <c r="I541" s="85"/>
      <c r="J541" s="85"/>
      <c r="K541" s="85"/>
      <c r="L541" s="85"/>
      <c r="M541" s="85"/>
      <c r="N541" s="86"/>
      <c r="O541" s="86"/>
      <c r="P541" s="86"/>
      <c r="Q541" s="86"/>
      <c r="R541" s="87"/>
      <c r="S541" s="98"/>
      <c r="T541" s="141"/>
      <c r="U541" s="120"/>
      <c r="V541" s="135"/>
      <c r="W541" s="85"/>
      <c r="X541" s="118"/>
      <c r="Z541" s="82"/>
      <c r="AA541" s="82"/>
      <c r="AB541" s="145"/>
      <c r="AC541" s="143"/>
      <c r="AD541" s="152"/>
      <c r="AE541" s="152"/>
      <c r="AF541" s="152"/>
      <c r="AH541" s="84"/>
      <c r="AI541" s="84"/>
      <c r="AJ541" s="84"/>
      <c r="AK541" s="84"/>
      <c r="AL541" s="84"/>
      <c r="AM541" s="84"/>
      <c r="AN541" s="84"/>
      <c r="AO541" s="84"/>
      <c r="AP541" s="84"/>
      <c r="AQ541" s="84"/>
      <c r="AR541" s="84"/>
    </row>
    <row r="542" spans="2:44" s="146" customFormat="1" x14ac:dyDescent="0.2">
      <c r="B542" s="94"/>
      <c r="C542" s="94"/>
      <c r="D542" s="94"/>
      <c r="E542" s="94"/>
      <c r="F542" s="85"/>
      <c r="G542" s="85"/>
      <c r="H542" s="85"/>
      <c r="I542" s="85"/>
      <c r="J542" s="85"/>
      <c r="K542" s="85"/>
      <c r="L542" s="85"/>
      <c r="M542" s="85"/>
      <c r="N542" s="86"/>
      <c r="O542" s="86"/>
      <c r="P542" s="86"/>
      <c r="Q542" s="86"/>
      <c r="R542" s="87"/>
      <c r="S542" s="98"/>
      <c r="T542" s="141"/>
      <c r="U542" s="120"/>
      <c r="V542" s="135"/>
      <c r="W542" s="85"/>
      <c r="X542" s="118"/>
      <c r="Z542" s="82"/>
      <c r="AA542" s="82"/>
      <c r="AB542" s="145"/>
      <c r="AC542" s="143"/>
      <c r="AD542" s="152"/>
      <c r="AE542" s="152"/>
      <c r="AF542" s="152"/>
      <c r="AH542" s="84"/>
      <c r="AI542" s="84"/>
      <c r="AJ542" s="84"/>
      <c r="AK542" s="84"/>
      <c r="AL542" s="84"/>
      <c r="AM542" s="84"/>
      <c r="AN542" s="84"/>
      <c r="AO542" s="84"/>
      <c r="AP542" s="84"/>
      <c r="AQ542" s="84"/>
      <c r="AR542" s="84"/>
    </row>
    <row r="543" spans="2:44" s="146" customFormat="1" x14ac:dyDescent="0.2">
      <c r="B543" s="94"/>
      <c r="C543" s="94"/>
      <c r="D543" s="94"/>
      <c r="E543" s="94"/>
      <c r="F543" s="85"/>
      <c r="G543" s="85"/>
      <c r="H543" s="85"/>
      <c r="I543" s="85"/>
      <c r="J543" s="85"/>
      <c r="K543" s="85"/>
      <c r="L543" s="85"/>
      <c r="M543" s="85"/>
      <c r="N543" s="86"/>
      <c r="O543" s="86"/>
      <c r="P543" s="86"/>
      <c r="Q543" s="86"/>
      <c r="R543" s="87"/>
      <c r="S543" s="98"/>
      <c r="T543" s="141"/>
      <c r="U543" s="120"/>
      <c r="V543" s="135"/>
      <c r="W543" s="85"/>
      <c r="X543" s="118"/>
      <c r="Z543" s="82"/>
      <c r="AA543" s="82"/>
      <c r="AB543" s="145"/>
      <c r="AC543" s="143"/>
      <c r="AD543" s="152"/>
      <c r="AE543" s="152"/>
      <c r="AF543" s="152"/>
      <c r="AH543" s="84"/>
      <c r="AI543" s="84"/>
      <c r="AJ543" s="84"/>
      <c r="AK543" s="84"/>
      <c r="AL543" s="84"/>
      <c r="AM543" s="84"/>
      <c r="AN543" s="84"/>
      <c r="AO543" s="84"/>
      <c r="AP543" s="84"/>
      <c r="AQ543" s="84"/>
      <c r="AR543" s="84"/>
    </row>
    <row r="544" spans="2:44" s="146" customFormat="1" x14ac:dyDescent="0.2">
      <c r="B544" s="94"/>
      <c r="C544" s="94"/>
      <c r="D544" s="94"/>
      <c r="E544" s="94"/>
      <c r="F544" s="85"/>
      <c r="G544" s="85"/>
      <c r="H544" s="85"/>
      <c r="I544" s="85"/>
      <c r="J544" s="85"/>
      <c r="K544" s="85"/>
      <c r="L544" s="85"/>
      <c r="M544" s="85"/>
      <c r="N544" s="86"/>
      <c r="O544" s="86"/>
      <c r="P544" s="86"/>
      <c r="Q544" s="86"/>
      <c r="R544" s="87"/>
      <c r="S544" s="98"/>
      <c r="T544" s="141"/>
      <c r="U544" s="120"/>
      <c r="V544" s="135"/>
      <c r="W544" s="85"/>
      <c r="X544" s="118"/>
      <c r="Z544" s="82"/>
      <c r="AA544" s="82"/>
      <c r="AB544" s="145"/>
      <c r="AC544" s="143"/>
      <c r="AD544" s="152"/>
      <c r="AE544" s="152"/>
      <c r="AF544" s="152"/>
      <c r="AH544" s="84"/>
      <c r="AI544" s="84"/>
      <c r="AJ544" s="84"/>
      <c r="AK544" s="84"/>
      <c r="AL544" s="84"/>
      <c r="AM544" s="84"/>
      <c r="AN544" s="84"/>
      <c r="AO544" s="84"/>
      <c r="AP544" s="84"/>
      <c r="AQ544" s="84"/>
      <c r="AR544" s="84"/>
    </row>
    <row r="545" spans="2:44" s="146" customFormat="1" x14ac:dyDescent="0.2">
      <c r="B545" s="94"/>
      <c r="C545" s="94"/>
      <c r="D545" s="94"/>
      <c r="E545" s="94"/>
      <c r="F545" s="85"/>
      <c r="G545" s="85"/>
      <c r="H545" s="85"/>
      <c r="I545" s="85"/>
      <c r="J545" s="85"/>
      <c r="K545" s="85"/>
      <c r="L545" s="85"/>
      <c r="M545" s="85"/>
      <c r="N545" s="86"/>
      <c r="O545" s="86"/>
      <c r="P545" s="86"/>
      <c r="Q545" s="86"/>
      <c r="R545" s="87"/>
      <c r="S545" s="98"/>
      <c r="T545" s="141"/>
      <c r="U545" s="120"/>
      <c r="V545" s="135"/>
      <c r="W545" s="85"/>
      <c r="X545" s="118"/>
      <c r="Z545" s="82"/>
      <c r="AA545" s="82"/>
      <c r="AB545" s="145"/>
      <c r="AC545" s="143"/>
      <c r="AD545" s="152"/>
      <c r="AE545" s="152"/>
      <c r="AF545" s="152"/>
      <c r="AH545" s="84"/>
      <c r="AI545" s="84"/>
      <c r="AJ545" s="84"/>
      <c r="AK545" s="84"/>
      <c r="AL545" s="84"/>
      <c r="AM545" s="84"/>
      <c r="AN545" s="84"/>
      <c r="AO545" s="84"/>
      <c r="AP545" s="84"/>
      <c r="AQ545" s="84"/>
      <c r="AR545" s="84"/>
    </row>
    <row r="546" spans="2:44" s="146" customFormat="1" x14ac:dyDescent="0.2">
      <c r="B546" s="94"/>
      <c r="C546" s="94"/>
      <c r="D546" s="94"/>
      <c r="E546" s="94"/>
      <c r="F546" s="85"/>
      <c r="G546" s="85"/>
      <c r="H546" s="85"/>
      <c r="I546" s="85"/>
      <c r="J546" s="85"/>
      <c r="K546" s="85"/>
      <c r="L546" s="85"/>
      <c r="M546" s="85"/>
      <c r="N546" s="86"/>
      <c r="O546" s="86"/>
      <c r="P546" s="86"/>
      <c r="Q546" s="86"/>
      <c r="R546" s="87"/>
      <c r="S546" s="98"/>
      <c r="T546" s="141"/>
      <c r="U546" s="120"/>
      <c r="V546" s="135"/>
      <c r="W546" s="85"/>
      <c r="X546" s="118"/>
      <c r="Z546" s="82"/>
      <c r="AA546" s="82"/>
      <c r="AB546" s="145"/>
      <c r="AC546" s="143"/>
      <c r="AD546" s="152"/>
      <c r="AE546" s="152"/>
      <c r="AF546" s="152"/>
      <c r="AH546" s="84"/>
      <c r="AI546" s="84"/>
      <c r="AJ546" s="84"/>
      <c r="AK546" s="84"/>
      <c r="AL546" s="84"/>
      <c r="AM546" s="84"/>
      <c r="AN546" s="84"/>
      <c r="AO546" s="84"/>
      <c r="AP546" s="84"/>
      <c r="AQ546" s="84"/>
      <c r="AR546" s="84"/>
    </row>
    <row r="547" spans="2:44" s="146" customFormat="1" x14ac:dyDescent="0.2">
      <c r="B547" s="94"/>
      <c r="C547" s="94"/>
      <c r="D547" s="94"/>
      <c r="E547" s="94"/>
      <c r="F547" s="85"/>
      <c r="G547" s="85"/>
      <c r="H547" s="85"/>
      <c r="I547" s="85"/>
      <c r="J547" s="85"/>
      <c r="K547" s="85"/>
      <c r="L547" s="85"/>
      <c r="M547" s="85"/>
      <c r="N547" s="86"/>
      <c r="O547" s="86"/>
      <c r="P547" s="86"/>
      <c r="Q547" s="86"/>
      <c r="R547" s="87"/>
      <c r="S547" s="98"/>
      <c r="T547" s="141"/>
      <c r="U547" s="120"/>
      <c r="V547" s="135"/>
      <c r="W547" s="85"/>
      <c r="X547" s="118"/>
      <c r="Z547" s="82"/>
      <c r="AA547" s="82"/>
      <c r="AB547" s="145"/>
      <c r="AC547" s="143"/>
      <c r="AD547" s="152"/>
      <c r="AE547" s="152"/>
      <c r="AF547" s="152"/>
      <c r="AH547" s="84"/>
      <c r="AI547" s="84"/>
      <c r="AJ547" s="84"/>
      <c r="AK547" s="84"/>
      <c r="AL547" s="84"/>
      <c r="AM547" s="84"/>
      <c r="AN547" s="84"/>
      <c r="AO547" s="84"/>
      <c r="AP547" s="84"/>
      <c r="AQ547" s="84"/>
      <c r="AR547" s="84"/>
    </row>
    <row r="548" spans="2:44" s="146" customFormat="1" x14ac:dyDescent="0.2">
      <c r="B548" s="94"/>
      <c r="C548" s="94"/>
      <c r="D548" s="94"/>
      <c r="E548" s="94"/>
      <c r="F548" s="85"/>
      <c r="G548" s="85"/>
      <c r="H548" s="85"/>
      <c r="I548" s="85"/>
      <c r="J548" s="85"/>
      <c r="K548" s="85"/>
      <c r="L548" s="85"/>
      <c r="M548" s="85"/>
      <c r="N548" s="86"/>
      <c r="O548" s="86"/>
      <c r="P548" s="86"/>
      <c r="Q548" s="86"/>
      <c r="R548" s="87"/>
      <c r="S548" s="98"/>
      <c r="T548" s="141"/>
      <c r="U548" s="120"/>
      <c r="V548" s="135"/>
      <c r="W548" s="85"/>
      <c r="X548" s="118"/>
      <c r="Z548" s="82"/>
      <c r="AA548" s="82"/>
      <c r="AB548" s="145"/>
      <c r="AC548" s="143"/>
      <c r="AD548" s="152"/>
      <c r="AE548" s="152"/>
      <c r="AF548" s="152"/>
      <c r="AH548" s="84"/>
      <c r="AI548" s="84"/>
      <c r="AJ548" s="84"/>
      <c r="AK548" s="84"/>
      <c r="AL548" s="84"/>
      <c r="AM548" s="84"/>
      <c r="AN548" s="84"/>
      <c r="AO548" s="84"/>
      <c r="AP548" s="84"/>
      <c r="AQ548" s="84"/>
      <c r="AR548" s="84"/>
    </row>
    <row r="549" spans="2:44" s="146" customFormat="1" x14ac:dyDescent="0.2">
      <c r="B549" s="94"/>
      <c r="C549" s="94"/>
      <c r="D549" s="94"/>
      <c r="E549" s="94"/>
      <c r="F549" s="85"/>
      <c r="G549" s="85"/>
      <c r="H549" s="85"/>
      <c r="I549" s="85"/>
      <c r="J549" s="85"/>
      <c r="K549" s="85"/>
      <c r="L549" s="85"/>
      <c r="M549" s="85"/>
      <c r="N549" s="86"/>
      <c r="O549" s="86"/>
      <c r="P549" s="86"/>
      <c r="Q549" s="86"/>
      <c r="R549" s="87"/>
      <c r="S549" s="98"/>
      <c r="T549" s="141"/>
      <c r="U549" s="120"/>
      <c r="V549" s="135"/>
      <c r="W549" s="85"/>
      <c r="X549" s="118"/>
      <c r="Z549" s="82"/>
      <c r="AA549" s="82"/>
      <c r="AB549" s="145"/>
      <c r="AC549" s="143"/>
      <c r="AD549" s="152"/>
      <c r="AE549" s="152"/>
      <c r="AF549" s="152"/>
      <c r="AH549" s="84"/>
      <c r="AI549" s="84"/>
      <c r="AJ549" s="84"/>
      <c r="AK549" s="84"/>
      <c r="AL549" s="84"/>
      <c r="AM549" s="84"/>
      <c r="AN549" s="84"/>
      <c r="AO549" s="84"/>
      <c r="AP549" s="84"/>
      <c r="AQ549" s="84"/>
      <c r="AR549" s="84"/>
    </row>
    <row r="550" spans="2:44" s="146" customFormat="1" x14ac:dyDescent="0.2">
      <c r="B550" s="94"/>
      <c r="C550" s="94"/>
      <c r="D550" s="94"/>
      <c r="E550" s="94"/>
      <c r="F550" s="85"/>
      <c r="G550" s="85"/>
      <c r="H550" s="85"/>
      <c r="I550" s="85"/>
      <c r="J550" s="85"/>
      <c r="K550" s="85"/>
      <c r="L550" s="85"/>
      <c r="M550" s="85"/>
      <c r="N550" s="86"/>
      <c r="O550" s="86"/>
      <c r="P550" s="86"/>
      <c r="Q550" s="86"/>
      <c r="R550" s="87"/>
      <c r="S550" s="98"/>
      <c r="T550" s="141"/>
      <c r="U550" s="120"/>
      <c r="V550" s="135"/>
      <c r="W550" s="85"/>
      <c r="X550" s="118"/>
      <c r="Z550" s="82"/>
      <c r="AA550" s="82"/>
      <c r="AB550" s="145"/>
      <c r="AC550" s="143"/>
      <c r="AD550" s="152"/>
      <c r="AE550" s="152"/>
      <c r="AF550" s="152"/>
      <c r="AH550" s="84"/>
      <c r="AI550" s="84"/>
      <c r="AJ550" s="84"/>
      <c r="AK550" s="84"/>
      <c r="AL550" s="84"/>
      <c r="AM550" s="84"/>
      <c r="AN550" s="84"/>
      <c r="AO550" s="84"/>
      <c r="AP550" s="84"/>
      <c r="AQ550" s="84"/>
      <c r="AR550" s="84"/>
    </row>
    <row r="551" spans="2:44" s="146" customFormat="1" x14ac:dyDescent="0.2">
      <c r="B551" s="94"/>
      <c r="C551" s="94"/>
      <c r="D551" s="94"/>
      <c r="E551" s="94"/>
      <c r="F551" s="85"/>
      <c r="G551" s="85"/>
      <c r="H551" s="85"/>
      <c r="I551" s="85"/>
      <c r="J551" s="85"/>
      <c r="K551" s="85"/>
      <c r="L551" s="85"/>
      <c r="M551" s="85"/>
      <c r="N551" s="86"/>
      <c r="O551" s="86"/>
      <c r="P551" s="86"/>
      <c r="Q551" s="86"/>
      <c r="R551" s="87"/>
      <c r="S551" s="98"/>
      <c r="T551" s="141"/>
      <c r="U551" s="120"/>
      <c r="V551" s="135"/>
      <c r="W551" s="85"/>
      <c r="X551" s="118"/>
      <c r="Z551" s="82"/>
      <c r="AA551" s="82"/>
      <c r="AB551" s="145"/>
      <c r="AC551" s="143"/>
      <c r="AD551" s="152"/>
      <c r="AE551" s="152"/>
      <c r="AF551" s="152"/>
      <c r="AH551" s="84"/>
      <c r="AI551" s="84"/>
      <c r="AJ551" s="84"/>
      <c r="AK551" s="84"/>
      <c r="AL551" s="84"/>
      <c r="AM551" s="84"/>
      <c r="AN551" s="84"/>
      <c r="AO551" s="84"/>
      <c r="AP551" s="84"/>
      <c r="AQ551" s="84"/>
      <c r="AR551" s="84"/>
    </row>
    <row r="552" spans="2:44" s="146" customFormat="1" x14ac:dyDescent="0.2">
      <c r="B552" s="94"/>
      <c r="C552" s="94"/>
      <c r="D552" s="94"/>
      <c r="E552" s="94"/>
      <c r="F552" s="85"/>
      <c r="G552" s="85"/>
      <c r="H552" s="85"/>
      <c r="I552" s="85"/>
      <c r="J552" s="85"/>
      <c r="K552" s="85"/>
      <c r="L552" s="85"/>
      <c r="M552" s="85"/>
      <c r="N552" s="86"/>
      <c r="O552" s="86"/>
      <c r="P552" s="86"/>
      <c r="Q552" s="86"/>
      <c r="R552" s="87"/>
      <c r="S552" s="98"/>
      <c r="T552" s="141"/>
      <c r="U552" s="120"/>
      <c r="V552" s="135"/>
      <c r="W552" s="85"/>
      <c r="X552" s="118"/>
      <c r="Z552" s="82"/>
      <c r="AA552" s="82"/>
      <c r="AB552" s="145"/>
      <c r="AC552" s="143"/>
      <c r="AD552" s="152"/>
      <c r="AE552" s="152"/>
      <c r="AF552" s="152"/>
      <c r="AH552" s="84"/>
      <c r="AI552" s="84"/>
      <c r="AJ552" s="84"/>
      <c r="AK552" s="84"/>
      <c r="AL552" s="84"/>
      <c r="AM552" s="84"/>
      <c r="AN552" s="84"/>
      <c r="AO552" s="84"/>
      <c r="AP552" s="84"/>
      <c r="AQ552" s="84"/>
      <c r="AR552" s="84"/>
    </row>
    <row r="553" spans="2:44" s="146" customFormat="1" x14ac:dyDescent="0.2">
      <c r="B553" s="94"/>
      <c r="C553" s="94"/>
      <c r="D553" s="94"/>
      <c r="E553" s="94"/>
      <c r="F553" s="85"/>
      <c r="G553" s="85"/>
      <c r="H553" s="85"/>
      <c r="I553" s="85"/>
      <c r="J553" s="85"/>
      <c r="K553" s="85"/>
      <c r="L553" s="85"/>
      <c r="M553" s="85"/>
      <c r="N553" s="86"/>
      <c r="O553" s="86"/>
      <c r="P553" s="86"/>
      <c r="Q553" s="86"/>
      <c r="R553" s="87"/>
      <c r="S553" s="98"/>
      <c r="T553" s="141"/>
      <c r="U553" s="120"/>
      <c r="V553" s="135"/>
      <c r="W553" s="85"/>
      <c r="X553" s="118"/>
      <c r="Z553" s="82"/>
      <c r="AA553" s="82"/>
      <c r="AB553" s="145"/>
      <c r="AC553" s="143"/>
      <c r="AD553" s="152"/>
      <c r="AE553" s="152"/>
      <c r="AF553" s="152"/>
      <c r="AH553" s="84"/>
      <c r="AI553" s="84"/>
      <c r="AJ553" s="84"/>
      <c r="AK553" s="84"/>
      <c r="AL553" s="84"/>
      <c r="AM553" s="84"/>
      <c r="AN553" s="84"/>
      <c r="AO553" s="84"/>
      <c r="AP553" s="84"/>
      <c r="AQ553" s="84"/>
      <c r="AR553" s="84"/>
    </row>
    <row r="554" spans="2:44" s="146" customFormat="1" x14ac:dyDescent="0.2">
      <c r="B554" s="94"/>
      <c r="C554" s="94"/>
      <c r="D554" s="94"/>
      <c r="E554" s="94"/>
      <c r="F554" s="85"/>
      <c r="G554" s="85"/>
      <c r="H554" s="85"/>
      <c r="I554" s="85"/>
      <c r="J554" s="85"/>
      <c r="K554" s="85"/>
      <c r="L554" s="85"/>
      <c r="M554" s="85"/>
      <c r="N554" s="86"/>
      <c r="O554" s="86"/>
      <c r="P554" s="86"/>
      <c r="Q554" s="86"/>
      <c r="R554" s="87"/>
      <c r="S554" s="98"/>
      <c r="T554" s="141"/>
      <c r="U554" s="120"/>
      <c r="V554" s="135"/>
      <c r="W554" s="85"/>
      <c r="X554" s="118"/>
      <c r="Z554" s="82"/>
      <c r="AA554" s="82"/>
      <c r="AB554" s="145"/>
      <c r="AC554" s="143"/>
      <c r="AD554" s="152"/>
      <c r="AE554" s="152"/>
      <c r="AF554" s="152"/>
      <c r="AH554" s="84"/>
      <c r="AI554" s="84"/>
      <c r="AJ554" s="84"/>
      <c r="AK554" s="84"/>
      <c r="AL554" s="84"/>
      <c r="AM554" s="84"/>
      <c r="AN554" s="84"/>
      <c r="AO554" s="84"/>
      <c r="AP554" s="84"/>
      <c r="AQ554" s="84"/>
      <c r="AR554" s="84"/>
    </row>
    <row r="555" spans="2:44" s="146" customFormat="1" x14ac:dyDescent="0.2">
      <c r="B555" s="94"/>
      <c r="C555" s="94"/>
      <c r="D555" s="94"/>
      <c r="E555" s="94"/>
      <c r="F555" s="85"/>
      <c r="G555" s="85"/>
      <c r="H555" s="85"/>
      <c r="I555" s="85"/>
      <c r="J555" s="85"/>
      <c r="K555" s="85"/>
      <c r="L555" s="85"/>
      <c r="M555" s="85"/>
      <c r="N555" s="86"/>
      <c r="O555" s="86"/>
      <c r="P555" s="86"/>
      <c r="Q555" s="86"/>
      <c r="R555" s="87"/>
      <c r="S555" s="98"/>
      <c r="T555" s="141"/>
      <c r="U555" s="120"/>
      <c r="V555" s="135"/>
      <c r="W555" s="85"/>
      <c r="X555" s="118"/>
      <c r="Z555" s="82"/>
      <c r="AA555" s="82"/>
      <c r="AB555" s="145"/>
      <c r="AC555" s="143"/>
      <c r="AD555" s="152"/>
      <c r="AE555" s="152"/>
      <c r="AF555" s="152"/>
      <c r="AH555" s="84"/>
      <c r="AI555" s="84"/>
      <c r="AJ555" s="84"/>
      <c r="AK555" s="84"/>
      <c r="AL555" s="84"/>
      <c r="AM555" s="84"/>
      <c r="AN555" s="84"/>
      <c r="AO555" s="84"/>
      <c r="AP555" s="84"/>
      <c r="AQ555" s="84"/>
      <c r="AR555" s="84"/>
    </row>
    <row r="556" spans="2:44" s="146" customFormat="1" x14ac:dyDescent="0.2">
      <c r="B556" s="94"/>
      <c r="C556" s="94"/>
      <c r="D556" s="94"/>
      <c r="E556" s="94"/>
      <c r="F556" s="85"/>
      <c r="G556" s="85"/>
      <c r="H556" s="85"/>
      <c r="I556" s="85"/>
      <c r="J556" s="85"/>
      <c r="K556" s="85"/>
      <c r="L556" s="85"/>
      <c r="M556" s="85"/>
      <c r="N556" s="86"/>
      <c r="O556" s="86"/>
      <c r="P556" s="86"/>
      <c r="Q556" s="86"/>
      <c r="R556" s="87"/>
      <c r="S556" s="98"/>
      <c r="T556" s="141"/>
      <c r="U556" s="120"/>
      <c r="V556" s="135"/>
      <c r="W556" s="85"/>
      <c r="X556" s="118"/>
      <c r="Z556" s="82"/>
      <c r="AA556" s="82"/>
      <c r="AB556" s="145"/>
      <c r="AC556" s="143"/>
      <c r="AD556" s="152"/>
      <c r="AE556" s="152"/>
      <c r="AF556" s="152"/>
      <c r="AH556" s="84"/>
      <c r="AI556" s="84"/>
      <c r="AJ556" s="84"/>
      <c r="AK556" s="84"/>
      <c r="AL556" s="84"/>
      <c r="AM556" s="84"/>
      <c r="AN556" s="84"/>
      <c r="AO556" s="84"/>
      <c r="AP556" s="84"/>
      <c r="AQ556" s="84"/>
      <c r="AR556" s="84"/>
    </row>
    <row r="557" spans="2:44" s="146" customFormat="1" x14ac:dyDescent="0.2">
      <c r="B557" s="94"/>
      <c r="C557" s="94"/>
      <c r="D557" s="94"/>
      <c r="E557" s="94"/>
      <c r="F557" s="85"/>
      <c r="G557" s="85"/>
      <c r="H557" s="85"/>
      <c r="I557" s="85"/>
      <c r="J557" s="85"/>
      <c r="K557" s="85"/>
      <c r="L557" s="85"/>
      <c r="M557" s="85"/>
      <c r="N557" s="86"/>
      <c r="O557" s="86"/>
      <c r="P557" s="86"/>
      <c r="Q557" s="86"/>
      <c r="R557" s="87"/>
      <c r="S557" s="98"/>
      <c r="T557" s="141"/>
      <c r="U557" s="120"/>
      <c r="V557" s="135"/>
      <c r="W557" s="85"/>
      <c r="X557" s="118"/>
      <c r="Z557" s="82"/>
      <c r="AA557" s="82"/>
      <c r="AB557" s="145"/>
      <c r="AC557" s="143"/>
      <c r="AD557" s="152"/>
      <c r="AE557" s="152"/>
      <c r="AF557" s="152"/>
      <c r="AH557" s="84"/>
      <c r="AI557" s="84"/>
      <c r="AJ557" s="84"/>
      <c r="AK557" s="84"/>
      <c r="AL557" s="84"/>
      <c r="AM557" s="84"/>
      <c r="AN557" s="84"/>
      <c r="AO557" s="84"/>
      <c r="AP557" s="84"/>
      <c r="AQ557" s="84"/>
      <c r="AR557" s="84"/>
    </row>
    <row r="558" spans="2:44" s="146" customFormat="1" x14ac:dyDescent="0.2">
      <c r="B558" s="94"/>
      <c r="C558" s="94"/>
      <c r="D558" s="94"/>
      <c r="E558" s="94"/>
      <c r="F558" s="85"/>
      <c r="G558" s="85"/>
      <c r="H558" s="85"/>
      <c r="I558" s="85"/>
      <c r="J558" s="85"/>
      <c r="K558" s="85"/>
      <c r="L558" s="85"/>
      <c r="M558" s="85"/>
      <c r="N558" s="86"/>
      <c r="O558" s="86"/>
      <c r="P558" s="86"/>
      <c r="Q558" s="86"/>
      <c r="R558" s="87"/>
      <c r="S558" s="98"/>
      <c r="T558" s="141"/>
      <c r="U558" s="120"/>
      <c r="V558" s="135"/>
      <c r="W558" s="85"/>
      <c r="X558" s="118"/>
      <c r="Z558" s="82"/>
      <c r="AA558" s="82"/>
      <c r="AB558" s="145"/>
      <c r="AC558" s="143"/>
      <c r="AD558" s="152"/>
      <c r="AE558" s="152"/>
      <c r="AF558" s="152"/>
      <c r="AH558" s="84"/>
      <c r="AI558" s="84"/>
      <c r="AJ558" s="84"/>
      <c r="AK558" s="84"/>
      <c r="AL558" s="84"/>
      <c r="AM558" s="84"/>
      <c r="AN558" s="84"/>
      <c r="AO558" s="84"/>
      <c r="AP558" s="84"/>
      <c r="AQ558" s="84"/>
      <c r="AR558" s="84"/>
    </row>
    <row r="559" spans="2:44" s="146" customFormat="1" x14ac:dyDescent="0.2">
      <c r="B559" s="94"/>
      <c r="C559" s="94"/>
      <c r="D559" s="94"/>
      <c r="E559" s="94"/>
      <c r="F559" s="85"/>
      <c r="G559" s="85"/>
      <c r="H559" s="85"/>
      <c r="I559" s="85"/>
      <c r="J559" s="85"/>
      <c r="K559" s="85"/>
      <c r="L559" s="85"/>
      <c r="M559" s="85"/>
      <c r="N559" s="86"/>
      <c r="O559" s="86"/>
      <c r="P559" s="86"/>
      <c r="Q559" s="86"/>
      <c r="R559" s="87"/>
      <c r="S559" s="98"/>
      <c r="T559" s="141"/>
      <c r="U559" s="120"/>
      <c r="V559" s="135"/>
      <c r="W559" s="85"/>
      <c r="X559" s="118"/>
      <c r="Z559" s="82"/>
      <c r="AA559" s="82"/>
      <c r="AB559" s="145"/>
      <c r="AC559" s="143"/>
      <c r="AD559" s="152"/>
      <c r="AE559" s="152"/>
      <c r="AF559" s="152"/>
      <c r="AH559" s="84"/>
      <c r="AI559" s="84"/>
      <c r="AJ559" s="84"/>
      <c r="AK559" s="84"/>
      <c r="AL559" s="84"/>
      <c r="AM559" s="84"/>
      <c r="AN559" s="84"/>
      <c r="AO559" s="84"/>
      <c r="AP559" s="84"/>
      <c r="AQ559" s="84"/>
      <c r="AR559" s="84"/>
    </row>
    <row r="560" spans="2:44" s="146" customFormat="1" x14ac:dyDescent="0.2">
      <c r="B560" s="94"/>
      <c r="C560" s="94"/>
      <c r="D560" s="94"/>
      <c r="E560" s="94"/>
      <c r="F560" s="85"/>
      <c r="G560" s="85"/>
      <c r="H560" s="85"/>
      <c r="I560" s="85"/>
      <c r="J560" s="85"/>
      <c r="K560" s="85"/>
      <c r="L560" s="85"/>
      <c r="M560" s="85"/>
      <c r="N560" s="86"/>
      <c r="O560" s="86"/>
      <c r="P560" s="86"/>
      <c r="Q560" s="86"/>
      <c r="R560" s="87"/>
      <c r="S560" s="98"/>
      <c r="T560" s="141"/>
      <c r="U560" s="120"/>
      <c r="V560" s="135"/>
      <c r="W560" s="85"/>
      <c r="X560" s="118"/>
      <c r="Z560" s="82"/>
      <c r="AA560" s="82"/>
      <c r="AB560" s="145"/>
      <c r="AC560" s="143"/>
      <c r="AD560" s="152"/>
      <c r="AE560" s="152"/>
      <c r="AF560" s="152"/>
      <c r="AH560" s="84"/>
      <c r="AI560" s="84"/>
      <c r="AJ560" s="84"/>
      <c r="AK560" s="84"/>
      <c r="AL560" s="84"/>
      <c r="AM560" s="84"/>
      <c r="AN560" s="84"/>
      <c r="AO560" s="84"/>
      <c r="AP560" s="84"/>
      <c r="AQ560" s="84"/>
      <c r="AR560" s="84"/>
    </row>
    <row r="561" spans="2:44" s="146" customFormat="1" x14ac:dyDescent="0.2">
      <c r="B561" s="94"/>
      <c r="C561" s="94"/>
      <c r="D561" s="94"/>
      <c r="E561" s="94"/>
      <c r="F561" s="85"/>
      <c r="G561" s="85"/>
      <c r="H561" s="85"/>
      <c r="I561" s="85"/>
      <c r="J561" s="85"/>
      <c r="K561" s="85"/>
      <c r="L561" s="85"/>
      <c r="M561" s="85"/>
      <c r="N561" s="86"/>
      <c r="O561" s="86"/>
      <c r="P561" s="86"/>
      <c r="Q561" s="86"/>
      <c r="R561" s="87"/>
      <c r="S561" s="98"/>
      <c r="T561" s="141"/>
      <c r="U561" s="120"/>
      <c r="V561" s="135"/>
      <c r="W561" s="85"/>
      <c r="X561" s="118"/>
      <c r="Z561" s="82"/>
      <c r="AA561" s="82"/>
      <c r="AB561" s="145"/>
      <c r="AC561" s="143"/>
      <c r="AD561" s="152"/>
      <c r="AE561" s="152"/>
      <c r="AF561" s="152"/>
      <c r="AH561" s="84"/>
      <c r="AI561" s="84"/>
      <c r="AJ561" s="84"/>
      <c r="AK561" s="84"/>
      <c r="AL561" s="84"/>
      <c r="AM561" s="84"/>
      <c r="AN561" s="84"/>
      <c r="AO561" s="84"/>
      <c r="AP561" s="84"/>
      <c r="AQ561" s="84"/>
      <c r="AR561" s="84"/>
    </row>
    <row r="562" spans="2:44" s="146" customFormat="1" x14ac:dyDescent="0.2">
      <c r="B562" s="94"/>
      <c r="C562" s="94"/>
      <c r="D562" s="94"/>
      <c r="E562" s="94"/>
      <c r="F562" s="85"/>
      <c r="G562" s="85"/>
      <c r="H562" s="85"/>
      <c r="I562" s="85"/>
      <c r="J562" s="85"/>
      <c r="K562" s="85"/>
      <c r="L562" s="85"/>
      <c r="M562" s="85"/>
      <c r="N562" s="86"/>
      <c r="O562" s="86"/>
      <c r="P562" s="86"/>
      <c r="Q562" s="86"/>
      <c r="R562" s="87"/>
      <c r="S562" s="98"/>
      <c r="T562" s="141"/>
      <c r="U562" s="120"/>
      <c r="V562" s="135"/>
      <c r="W562" s="85"/>
      <c r="X562" s="118"/>
      <c r="Z562" s="82"/>
      <c r="AA562" s="82"/>
      <c r="AB562" s="145"/>
      <c r="AC562" s="143"/>
      <c r="AD562" s="152"/>
      <c r="AE562" s="152"/>
      <c r="AF562" s="152"/>
      <c r="AH562" s="84"/>
      <c r="AI562" s="84"/>
      <c r="AJ562" s="84"/>
      <c r="AK562" s="84"/>
      <c r="AL562" s="84"/>
      <c r="AM562" s="84"/>
      <c r="AN562" s="84"/>
      <c r="AO562" s="84"/>
      <c r="AP562" s="84"/>
      <c r="AQ562" s="84"/>
      <c r="AR562" s="84"/>
    </row>
    <row r="563" spans="2:44" s="146" customFormat="1" x14ac:dyDescent="0.2">
      <c r="B563" s="94"/>
      <c r="C563" s="94"/>
      <c r="D563" s="94"/>
      <c r="E563" s="94"/>
      <c r="F563" s="85"/>
      <c r="G563" s="85"/>
      <c r="H563" s="85"/>
      <c r="I563" s="85"/>
      <c r="J563" s="85"/>
      <c r="K563" s="85"/>
      <c r="L563" s="85"/>
      <c r="M563" s="85"/>
      <c r="N563" s="86"/>
      <c r="O563" s="86"/>
      <c r="P563" s="86"/>
      <c r="Q563" s="86"/>
      <c r="R563" s="87"/>
      <c r="S563" s="98"/>
      <c r="T563" s="141"/>
      <c r="U563" s="120"/>
      <c r="V563" s="135"/>
      <c r="W563" s="85"/>
      <c r="X563" s="118"/>
      <c r="Z563" s="82"/>
      <c r="AA563" s="82"/>
      <c r="AB563" s="145"/>
      <c r="AC563" s="143"/>
      <c r="AD563" s="152"/>
      <c r="AE563" s="152"/>
      <c r="AF563" s="152"/>
      <c r="AH563" s="84"/>
      <c r="AI563" s="84"/>
      <c r="AJ563" s="84"/>
      <c r="AK563" s="84"/>
      <c r="AL563" s="84"/>
      <c r="AM563" s="84"/>
      <c r="AN563" s="84"/>
      <c r="AO563" s="84"/>
      <c r="AP563" s="84"/>
      <c r="AQ563" s="84"/>
      <c r="AR563" s="84"/>
    </row>
    <row r="564" spans="2:44" s="146" customFormat="1" x14ac:dyDescent="0.2">
      <c r="B564" s="94"/>
      <c r="C564" s="94"/>
      <c r="D564" s="94"/>
      <c r="E564" s="94"/>
      <c r="F564" s="85"/>
      <c r="G564" s="85"/>
      <c r="H564" s="85"/>
      <c r="I564" s="85"/>
      <c r="J564" s="85"/>
      <c r="K564" s="85"/>
      <c r="L564" s="85"/>
      <c r="M564" s="85"/>
      <c r="N564" s="86"/>
      <c r="O564" s="86"/>
      <c r="P564" s="86"/>
      <c r="Q564" s="86"/>
      <c r="R564" s="87"/>
      <c r="S564" s="98"/>
      <c r="T564" s="141"/>
      <c r="U564" s="120"/>
      <c r="V564" s="135"/>
      <c r="W564" s="85"/>
      <c r="X564" s="118"/>
      <c r="Z564" s="82"/>
      <c r="AA564" s="82"/>
      <c r="AB564" s="145"/>
      <c r="AC564" s="143"/>
      <c r="AD564" s="152"/>
      <c r="AE564" s="152"/>
      <c r="AF564" s="152"/>
      <c r="AH564" s="84"/>
      <c r="AI564" s="84"/>
      <c r="AJ564" s="84"/>
      <c r="AK564" s="84"/>
      <c r="AL564" s="84"/>
      <c r="AM564" s="84"/>
      <c r="AN564" s="84"/>
      <c r="AO564" s="84"/>
      <c r="AP564" s="84"/>
      <c r="AQ564" s="84"/>
      <c r="AR564" s="84"/>
    </row>
    <row r="565" spans="2:44" s="146" customFormat="1" x14ac:dyDescent="0.2">
      <c r="B565" s="94"/>
      <c r="C565" s="94"/>
      <c r="D565" s="94"/>
      <c r="E565" s="94"/>
      <c r="F565" s="85"/>
      <c r="G565" s="85"/>
      <c r="H565" s="85"/>
      <c r="I565" s="85"/>
      <c r="J565" s="85"/>
      <c r="K565" s="85"/>
      <c r="L565" s="85"/>
      <c r="M565" s="85"/>
      <c r="N565" s="86"/>
      <c r="O565" s="86"/>
      <c r="P565" s="86"/>
      <c r="Q565" s="86"/>
      <c r="R565" s="87"/>
      <c r="S565" s="98"/>
      <c r="T565" s="141"/>
      <c r="U565" s="120"/>
      <c r="V565" s="135"/>
      <c r="W565" s="85"/>
      <c r="X565" s="118"/>
      <c r="Z565" s="82"/>
      <c r="AA565" s="82"/>
      <c r="AB565" s="145"/>
      <c r="AC565" s="143"/>
      <c r="AD565" s="152"/>
      <c r="AE565" s="152"/>
      <c r="AF565" s="152"/>
      <c r="AH565" s="84"/>
      <c r="AI565" s="84"/>
      <c r="AJ565" s="84"/>
      <c r="AK565" s="84"/>
      <c r="AL565" s="84"/>
      <c r="AM565" s="84"/>
      <c r="AN565" s="84"/>
      <c r="AO565" s="84"/>
      <c r="AP565" s="84"/>
      <c r="AQ565" s="84"/>
      <c r="AR565" s="84"/>
    </row>
    <row r="566" spans="2:44" s="146" customFormat="1" x14ac:dyDescent="0.2">
      <c r="B566" s="94"/>
      <c r="C566" s="94"/>
      <c r="D566" s="94"/>
      <c r="E566" s="94"/>
      <c r="F566" s="85"/>
      <c r="G566" s="85"/>
      <c r="H566" s="85"/>
      <c r="I566" s="85"/>
      <c r="J566" s="85"/>
      <c r="K566" s="85"/>
      <c r="L566" s="85"/>
      <c r="M566" s="85"/>
      <c r="N566" s="86"/>
      <c r="O566" s="86"/>
      <c r="P566" s="86"/>
      <c r="Q566" s="86"/>
      <c r="R566" s="87"/>
      <c r="S566" s="98"/>
      <c r="T566" s="141"/>
      <c r="U566" s="120"/>
      <c r="V566" s="135"/>
      <c r="W566" s="85"/>
      <c r="X566" s="118"/>
      <c r="Z566" s="82"/>
      <c r="AA566" s="82"/>
      <c r="AB566" s="145"/>
      <c r="AC566" s="143"/>
      <c r="AD566" s="152"/>
      <c r="AE566" s="152"/>
      <c r="AF566" s="152"/>
      <c r="AH566" s="84"/>
      <c r="AI566" s="84"/>
      <c r="AJ566" s="84"/>
      <c r="AK566" s="84"/>
      <c r="AL566" s="84"/>
      <c r="AM566" s="84"/>
      <c r="AN566" s="84"/>
      <c r="AO566" s="84"/>
      <c r="AP566" s="84"/>
      <c r="AQ566" s="84"/>
      <c r="AR566" s="84"/>
    </row>
    <row r="567" spans="2:44" s="146" customFormat="1" x14ac:dyDescent="0.2">
      <c r="B567" s="94"/>
      <c r="C567" s="94"/>
      <c r="D567" s="94"/>
      <c r="E567" s="94"/>
      <c r="F567" s="85"/>
      <c r="G567" s="85"/>
      <c r="H567" s="85"/>
      <c r="I567" s="85"/>
      <c r="J567" s="85"/>
      <c r="K567" s="85"/>
      <c r="L567" s="85"/>
      <c r="M567" s="85"/>
      <c r="N567" s="86"/>
      <c r="O567" s="86"/>
      <c r="P567" s="86"/>
      <c r="Q567" s="86"/>
      <c r="R567" s="87"/>
      <c r="S567" s="98"/>
      <c r="T567" s="141"/>
      <c r="U567" s="120"/>
      <c r="V567" s="135"/>
      <c r="W567" s="85"/>
      <c r="X567" s="118"/>
      <c r="Z567" s="82"/>
      <c r="AA567" s="82"/>
      <c r="AB567" s="145"/>
      <c r="AC567" s="143"/>
      <c r="AD567" s="152"/>
      <c r="AE567" s="152"/>
      <c r="AF567" s="152"/>
      <c r="AH567" s="84"/>
      <c r="AI567" s="84"/>
      <c r="AJ567" s="84"/>
      <c r="AK567" s="84"/>
      <c r="AL567" s="84"/>
      <c r="AM567" s="84"/>
      <c r="AN567" s="84"/>
      <c r="AO567" s="84"/>
      <c r="AP567" s="84"/>
      <c r="AQ567" s="84"/>
      <c r="AR567" s="84"/>
    </row>
    <row r="568" spans="2:44" s="146" customFormat="1" x14ac:dyDescent="0.2">
      <c r="B568" s="94"/>
      <c r="C568" s="94"/>
      <c r="D568" s="94"/>
      <c r="E568" s="94"/>
      <c r="F568" s="85"/>
      <c r="G568" s="85"/>
      <c r="H568" s="85"/>
      <c r="I568" s="85"/>
      <c r="J568" s="85"/>
      <c r="K568" s="85"/>
      <c r="L568" s="85"/>
      <c r="M568" s="85"/>
      <c r="N568" s="86"/>
      <c r="O568" s="86"/>
      <c r="P568" s="86"/>
      <c r="Q568" s="86"/>
      <c r="R568" s="87"/>
      <c r="S568" s="98"/>
      <c r="T568" s="141"/>
      <c r="U568" s="120"/>
      <c r="V568" s="135"/>
      <c r="W568" s="85"/>
      <c r="X568" s="118"/>
      <c r="Z568" s="82"/>
      <c r="AA568" s="82"/>
      <c r="AB568" s="145"/>
      <c r="AC568" s="143"/>
      <c r="AD568" s="152"/>
      <c r="AE568" s="152"/>
      <c r="AF568" s="152"/>
      <c r="AH568" s="84"/>
      <c r="AI568" s="84"/>
      <c r="AJ568" s="84"/>
      <c r="AK568" s="84"/>
      <c r="AL568" s="84"/>
      <c r="AM568" s="84"/>
      <c r="AN568" s="84"/>
      <c r="AO568" s="84"/>
      <c r="AP568" s="84"/>
      <c r="AQ568" s="84"/>
      <c r="AR568" s="84"/>
    </row>
    <row r="569" spans="2:44" s="146" customFormat="1" x14ac:dyDescent="0.2">
      <c r="B569" s="94"/>
      <c r="C569" s="94"/>
      <c r="D569" s="94"/>
      <c r="E569" s="94"/>
      <c r="F569" s="85"/>
      <c r="G569" s="85"/>
      <c r="H569" s="85"/>
      <c r="I569" s="85"/>
      <c r="J569" s="85"/>
      <c r="K569" s="85"/>
      <c r="L569" s="85"/>
      <c r="M569" s="85"/>
      <c r="N569" s="86"/>
      <c r="O569" s="86"/>
      <c r="P569" s="86"/>
      <c r="Q569" s="86"/>
      <c r="R569" s="87"/>
      <c r="S569" s="98"/>
      <c r="T569" s="141"/>
      <c r="U569" s="120"/>
      <c r="V569" s="135"/>
      <c r="W569" s="85"/>
      <c r="X569" s="118"/>
      <c r="Z569" s="82"/>
      <c r="AA569" s="82"/>
      <c r="AB569" s="145"/>
      <c r="AC569" s="143"/>
      <c r="AD569" s="152"/>
      <c r="AE569" s="152"/>
      <c r="AF569" s="152"/>
      <c r="AH569" s="84"/>
      <c r="AI569" s="84"/>
      <c r="AJ569" s="84"/>
      <c r="AK569" s="84"/>
      <c r="AL569" s="84"/>
      <c r="AM569" s="84"/>
      <c r="AN569" s="84"/>
      <c r="AO569" s="84"/>
      <c r="AP569" s="84"/>
      <c r="AQ569" s="84"/>
      <c r="AR569" s="84"/>
    </row>
    <row r="570" spans="2:44" s="146" customFormat="1" x14ac:dyDescent="0.2">
      <c r="B570" s="94"/>
      <c r="C570" s="94"/>
      <c r="D570" s="94"/>
      <c r="E570" s="94"/>
      <c r="F570" s="85"/>
      <c r="G570" s="85"/>
      <c r="H570" s="85"/>
      <c r="I570" s="85"/>
      <c r="J570" s="85"/>
      <c r="K570" s="85"/>
      <c r="L570" s="85"/>
      <c r="M570" s="85"/>
      <c r="N570" s="86"/>
      <c r="O570" s="86"/>
      <c r="P570" s="86"/>
      <c r="Q570" s="86"/>
      <c r="R570" s="87"/>
      <c r="S570" s="98"/>
      <c r="T570" s="141"/>
      <c r="U570" s="120"/>
      <c r="V570" s="135"/>
      <c r="W570" s="85"/>
      <c r="X570" s="118"/>
      <c r="Z570" s="82"/>
      <c r="AA570" s="82"/>
      <c r="AB570" s="145"/>
      <c r="AC570" s="143"/>
      <c r="AD570" s="152"/>
      <c r="AE570" s="152"/>
      <c r="AF570" s="152"/>
      <c r="AH570" s="84"/>
      <c r="AI570" s="84"/>
      <c r="AJ570" s="84"/>
      <c r="AK570" s="84"/>
      <c r="AL570" s="84"/>
      <c r="AM570" s="84"/>
      <c r="AN570" s="84"/>
      <c r="AO570" s="84"/>
      <c r="AP570" s="84"/>
      <c r="AQ570" s="84"/>
      <c r="AR570" s="84"/>
    </row>
    <row r="571" spans="2:44" s="146" customFormat="1" x14ac:dyDescent="0.2">
      <c r="B571" s="94"/>
      <c r="C571" s="94"/>
      <c r="D571" s="94"/>
      <c r="E571" s="94"/>
      <c r="F571" s="85"/>
      <c r="G571" s="85"/>
      <c r="H571" s="85"/>
      <c r="I571" s="85"/>
      <c r="J571" s="85"/>
      <c r="K571" s="85"/>
      <c r="L571" s="85"/>
      <c r="M571" s="85"/>
      <c r="N571" s="86"/>
      <c r="O571" s="86"/>
      <c r="P571" s="86"/>
      <c r="Q571" s="86"/>
      <c r="R571" s="87"/>
      <c r="S571" s="98"/>
      <c r="T571" s="141"/>
      <c r="U571" s="120"/>
      <c r="V571" s="135"/>
      <c r="W571" s="85"/>
      <c r="X571" s="118"/>
      <c r="Z571" s="82"/>
      <c r="AA571" s="82"/>
      <c r="AB571" s="145"/>
      <c r="AC571" s="143"/>
      <c r="AD571" s="152"/>
      <c r="AE571" s="152"/>
      <c r="AF571" s="152"/>
      <c r="AH571" s="84"/>
      <c r="AI571" s="84"/>
      <c r="AJ571" s="84"/>
      <c r="AK571" s="84"/>
      <c r="AL571" s="84"/>
      <c r="AM571" s="84"/>
      <c r="AN571" s="84"/>
      <c r="AO571" s="84"/>
      <c r="AP571" s="84"/>
      <c r="AQ571" s="84"/>
      <c r="AR571" s="84"/>
    </row>
    <row r="572" spans="2:44" s="146" customFormat="1" x14ac:dyDescent="0.2">
      <c r="B572" s="94"/>
      <c r="C572" s="94"/>
      <c r="D572" s="94"/>
      <c r="E572" s="94"/>
      <c r="F572" s="85"/>
      <c r="G572" s="85"/>
      <c r="H572" s="85"/>
      <c r="I572" s="85"/>
      <c r="J572" s="85"/>
      <c r="K572" s="85"/>
      <c r="L572" s="85"/>
      <c r="M572" s="85"/>
      <c r="N572" s="86"/>
      <c r="O572" s="86"/>
      <c r="P572" s="86"/>
      <c r="Q572" s="86"/>
      <c r="R572" s="87"/>
      <c r="S572" s="98"/>
      <c r="T572" s="141"/>
      <c r="U572" s="120"/>
      <c r="V572" s="135"/>
      <c r="W572" s="85"/>
      <c r="X572" s="118"/>
      <c r="Z572" s="82"/>
      <c r="AA572" s="82"/>
      <c r="AB572" s="145"/>
      <c r="AC572" s="143"/>
      <c r="AD572" s="152"/>
      <c r="AE572" s="152"/>
      <c r="AF572" s="152"/>
      <c r="AH572" s="84"/>
      <c r="AI572" s="84"/>
      <c r="AJ572" s="84"/>
      <c r="AK572" s="84"/>
      <c r="AL572" s="84"/>
      <c r="AM572" s="84"/>
      <c r="AN572" s="84"/>
      <c r="AO572" s="84"/>
      <c r="AP572" s="84"/>
      <c r="AQ572" s="84"/>
      <c r="AR572" s="84"/>
    </row>
    <row r="573" spans="2:44" s="146" customFormat="1" x14ac:dyDescent="0.2">
      <c r="B573" s="94"/>
      <c r="C573" s="94"/>
      <c r="D573" s="94"/>
      <c r="E573" s="94"/>
      <c r="F573" s="85"/>
      <c r="G573" s="85"/>
      <c r="H573" s="85"/>
      <c r="I573" s="85"/>
      <c r="J573" s="85"/>
      <c r="K573" s="85"/>
      <c r="L573" s="85"/>
      <c r="M573" s="85"/>
      <c r="N573" s="86"/>
      <c r="O573" s="86"/>
      <c r="P573" s="86"/>
      <c r="Q573" s="86"/>
      <c r="R573" s="87"/>
      <c r="S573" s="98"/>
      <c r="T573" s="141"/>
      <c r="U573" s="120"/>
      <c r="V573" s="135"/>
      <c r="W573" s="85"/>
      <c r="X573" s="118"/>
      <c r="Z573" s="82"/>
      <c r="AA573" s="82"/>
      <c r="AB573" s="145"/>
      <c r="AC573" s="143"/>
      <c r="AD573" s="152"/>
      <c r="AE573" s="152"/>
      <c r="AF573" s="152"/>
      <c r="AH573" s="84"/>
      <c r="AI573" s="84"/>
      <c r="AJ573" s="84"/>
      <c r="AK573" s="84"/>
      <c r="AL573" s="84"/>
      <c r="AM573" s="84"/>
      <c r="AN573" s="84"/>
      <c r="AO573" s="84"/>
      <c r="AP573" s="84"/>
      <c r="AQ573" s="84"/>
      <c r="AR573" s="84"/>
    </row>
    <row r="574" spans="2:44" s="146" customFormat="1" x14ac:dyDescent="0.2">
      <c r="B574" s="94"/>
      <c r="C574" s="94"/>
      <c r="D574" s="94"/>
      <c r="E574" s="94"/>
      <c r="F574" s="85"/>
      <c r="G574" s="85"/>
      <c r="H574" s="85"/>
      <c r="I574" s="85"/>
      <c r="J574" s="85"/>
      <c r="K574" s="85"/>
      <c r="L574" s="85"/>
      <c r="M574" s="85"/>
      <c r="N574" s="86"/>
      <c r="O574" s="86"/>
      <c r="P574" s="86"/>
      <c r="Q574" s="86"/>
      <c r="R574" s="87"/>
      <c r="S574" s="98"/>
      <c r="T574" s="141"/>
      <c r="U574" s="120"/>
      <c r="V574" s="135"/>
      <c r="W574" s="85"/>
      <c r="X574" s="118"/>
      <c r="Z574" s="82"/>
      <c r="AA574" s="82"/>
      <c r="AB574" s="145"/>
      <c r="AC574" s="143"/>
      <c r="AD574" s="152"/>
      <c r="AE574" s="152"/>
      <c r="AF574" s="152"/>
      <c r="AH574" s="84"/>
      <c r="AI574" s="84"/>
      <c r="AJ574" s="84"/>
      <c r="AK574" s="84"/>
      <c r="AL574" s="84"/>
      <c r="AM574" s="84"/>
      <c r="AN574" s="84"/>
      <c r="AO574" s="84"/>
      <c r="AP574" s="84"/>
      <c r="AQ574" s="84"/>
      <c r="AR574" s="84"/>
    </row>
    <row r="575" spans="2:44" s="146" customFormat="1" x14ac:dyDescent="0.2">
      <c r="B575" s="94"/>
      <c r="C575" s="94"/>
      <c r="D575" s="94"/>
      <c r="E575" s="94"/>
      <c r="F575" s="85"/>
      <c r="G575" s="85"/>
      <c r="H575" s="85"/>
      <c r="I575" s="85"/>
      <c r="J575" s="85"/>
      <c r="K575" s="85"/>
      <c r="L575" s="85"/>
      <c r="M575" s="85"/>
      <c r="N575" s="86"/>
      <c r="O575" s="86"/>
      <c r="P575" s="86"/>
      <c r="Q575" s="86"/>
      <c r="R575" s="87"/>
      <c r="S575" s="98"/>
      <c r="T575" s="141"/>
      <c r="U575" s="120"/>
      <c r="V575" s="135"/>
      <c r="W575" s="85"/>
      <c r="X575" s="118"/>
      <c r="Z575" s="82"/>
      <c r="AA575" s="82"/>
      <c r="AB575" s="145"/>
      <c r="AC575" s="143"/>
      <c r="AD575" s="152"/>
      <c r="AE575" s="152"/>
      <c r="AF575" s="152"/>
      <c r="AH575" s="84"/>
      <c r="AI575" s="84"/>
      <c r="AJ575" s="84"/>
      <c r="AK575" s="84"/>
      <c r="AL575" s="84"/>
      <c r="AM575" s="84"/>
      <c r="AN575" s="84"/>
      <c r="AO575" s="84"/>
      <c r="AP575" s="84"/>
      <c r="AQ575" s="84"/>
      <c r="AR575" s="84"/>
    </row>
    <row r="576" spans="2:44" s="146" customFormat="1" x14ac:dyDescent="0.2">
      <c r="B576" s="94"/>
      <c r="C576" s="94"/>
      <c r="D576" s="94"/>
      <c r="E576" s="94"/>
      <c r="F576" s="85"/>
      <c r="G576" s="85"/>
      <c r="H576" s="85"/>
      <c r="I576" s="85"/>
      <c r="J576" s="85"/>
      <c r="K576" s="85"/>
      <c r="L576" s="85"/>
      <c r="M576" s="85"/>
      <c r="N576" s="86"/>
      <c r="O576" s="86"/>
      <c r="P576" s="86"/>
      <c r="Q576" s="86"/>
      <c r="R576" s="87"/>
      <c r="S576" s="98"/>
      <c r="T576" s="141"/>
      <c r="U576" s="120"/>
      <c r="V576" s="135"/>
      <c r="W576" s="85"/>
      <c r="X576" s="118"/>
      <c r="Z576" s="82"/>
      <c r="AA576" s="82"/>
      <c r="AB576" s="145"/>
      <c r="AC576" s="143"/>
      <c r="AD576" s="152"/>
      <c r="AE576" s="152"/>
      <c r="AF576" s="152"/>
      <c r="AH576" s="84"/>
      <c r="AI576" s="84"/>
      <c r="AJ576" s="84"/>
      <c r="AK576" s="84"/>
      <c r="AL576" s="84"/>
      <c r="AM576" s="84"/>
      <c r="AN576" s="84"/>
      <c r="AO576" s="84"/>
      <c r="AP576" s="84"/>
      <c r="AQ576" s="84"/>
      <c r="AR576" s="84"/>
    </row>
    <row r="577" spans="2:44" s="146" customFormat="1" x14ac:dyDescent="0.2">
      <c r="B577" s="94"/>
      <c r="C577" s="94"/>
      <c r="D577" s="94"/>
      <c r="E577" s="94"/>
      <c r="F577" s="85"/>
      <c r="G577" s="85"/>
      <c r="H577" s="85"/>
      <c r="I577" s="85"/>
      <c r="J577" s="85"/>
      <c r="K577" s="85"/>
      <c r="L577" s="85"/>
      <c r="M577" s="85"/>
      <c r="N577" s="86"/>
      <c r="O577" s="86"/>
      <c r="P577" s="86"/>
      <c r="Q577" s="86"/>
      <c r="R577" s="87"/>
      <c r="S577" s="98"/>
      <c r="T577" s="141"/>
      <c r="U577" s="120"/>
      <c r="V577" s="135"/>
      <c r="W577" s="85"/>
      <c r="X577" s="118"/>
      <c r="Z577" s="82"/>
      <c r="AA577" s="82"/>
      <c r="AB577" s="145"/>
      <c r="AC577" s="143"/>
      <c r="AD577" s="152"/>
      <c r="AE577" s="152"/>
      <c r="AF577" s="152"/>
      <c r="AH577" s="84"/>
      <c r="AI577" s="84"/>
      <c r="AJ577" s="84"/>
      <c r="AK577" s="84"/>
      <c r="AL577" s="84"/>
      <c r="AM577" s="84"/>
      <c r="AN577" s="84"/>
      <c r="AO577" s="84"/>
      <c r="AP577" s="84"/>
      <c r="AQ577" s="84"/>
      <c r="AR577" s="84"/>
    </row>
    <row r="578" spans="2:44" s="146" customFormat="1" x14ac:dyDescent="0.2">
      <c r="B578" s="94"/>
      <c r="C578" s="94"/>
      <c r="D578" s="94"/>
      <c r="E578" s="94"/>
      <c r="F578" s="85"/>
      <c r="G578" s="85"/>
      <c r="H578" s="85"/>
      <c r="I578" s="85"/>
      <c r="J578" s="85"/>
      <c r="K578" s="85"/>
      <c r="L578" s="85"/>
      <c r="M578" s="85"/>
      <c r="N578" s="86"/>
      <c r="O578" s="86"/>
      <c r="P578" s="86"/>
      <c r="Q578" s="86"/>
      <c r="R578" s="87"/>
      <c r="S578" s="98"/>
      <c r="T578" s="141"/>
      <c r="U578" s="120"/>
      <c r="V578" s="135"/>
      <c r="W578" s="85"/>
      <c r="X578" s="118"/>
      <c r="Z578" s="82"/>
      <c r="AA578" s="82"/>
      <c r="AB578" s="145"/>
      <c r="AC578" s="143"/>
      <c r="AD578" s="152"/>
      <c r="AE578" s="152"/>
      <c r="AF578" s="152"/>
      <c r="AH578" s="84"/>
      <c r="AI578" s="84"/>
      <c r="AJ578" s="84"/>
      <c r="AK578" s="84"/>
      <c r="AL578" s="84"/>
      <c r="AM578" s="84"/>
      <c r="AN578" s="84"/>
      <c r="AO578" s="84"/>
      <c r="AP578" s="84"/>
      <c r="AQ578" s="84"/>
      <c r="AR578" s="84"/>
    </row>
    <row r="579" spans="2:44" s="146" customFormat="1" x14ac:dyDescent="0.2">
      <c r="B579" s="94"/>
      <c r="C579" s="94"/>
      <c r="D579" s="94"/>
      <c r="E579" s="94"/>
      <c r="F579" s="85"/>
      <c r="G579" s="85"/>
      <c r="H579" s="85"/>
      <c r="I579" s="85"/>
      <c r="J579" s="85"/>
      <c r="K579" s="85"/>
      <c r="L579" s="85"/>
      <c r="M579" s="85"/>
      <c r="N579" s="86"/>
      <c r="O579" s="86"/>
      <c r="P579" s="86"/>
      <c r="Q579" s="86"/>
      <c r="R579" s="87"/>
      <c r="S579" s="98"/>
      <c r="T579" s="141"/>
      <c r="U579" s="120"/>
      <c r="V579" s="135"/>
      <c r="W579" s="85"/>
      <c r="X579" s="118"/>
      <c r="Z579" s="82"/>
      <c r="AA579" s="82"/>
      <c r="AB579" s="145"/>
      <c r="AC579" s="143"/>
      <c r="AD579" s="152"/>
      <c r="AE579" s="152"/>
      <c r="AF579" s="152"/>
      <c r="AH579" s="84"/>
      <c r="AI579" s="84"/>
      <c r="AJ579" s="84"/>
      <c r="AK579" s="84"/>
      <c r="AL579" s="84"/>
      <c r="AM579" s="84"/>
      <c r="AN579" s="84"/>
      <c r="AO579" s="84"/>
      <c r="AP579" s="84"/>
      <c r="AQ579" s="84"/>
      <c r="AR579" s="84"/>
    </row>
    <row r="580" spans="2:44" s="146" customFormat="1" x14ac:dyDescent="0.2">
      <c r="B580" s="94"/>
      <c r="C580" s="94"/>
      <c r="D580" s="94"/>
      <c r="E580" s="94"/>
      <c r="F580" s="85"/>
      <c r="G580" s="85"/>
      <c r="H580" s="85"/>
      <c r="I580" s="85"/>
      <c r="J580" s="85"/>
      <c r="K580" s="85"/>
      <c r="L580" s="85"/>
      <c r="M580" s="85"/>
      <c r="N580" s="86"/>
      <c r="O580" s="86"/>
      <c r="P580" s="86"/>
      <c r="Q580" s="86"/>
      <c r="R580" s="87"/>
      <c r="S580" s="98"/>
      <c r="T580" s="141"/>
      <c r="U580" s="120"/>
      <c r="V580" s="135"/>
      <c r="W580" s="85"/>
      <c r="X580" s="118"/>
      <c r="Z580" s="82"/>
      <c r="AA580" s="82"/>
      <c r="AB580" s="145"/>
      <c r="AC580" s="143"/>
      <c r="AD580" s="152"/>
      <c r="AE580" s="152"/>
      <c r="AF580" s="152"/>
      <c r="AH580" s="84"/>
      <c r="AI580" s="84"/>
      <c r="AJ580" s="84"/>
      <c r="AK580" s="84"/>
      <c r="AL580" s="84"/>
      <c r="AM580" s="84"/>
      <c r="AN580" s="84"/>
      <c r="AO580" s="84"/>
      <c r="AP580" s="84"/>
      <c r="AQ580" s="84"/>
      <c r="AR580" s="84"/>
    </row>
    <row r="581" spans="2:44" s="146" customFormat="1" x14ac:dyDescent="0.2">
      <c r="B581" s="94"/>
      <c r="C581" s="94"/>
      <c r="D581" s="94"/>
      <c r="E581" s="94"/>
      <c r="F581" s="85"/>
      <c r="G581" s="85"/>
      <c r="H581" s="85"/>
      <c r="I581" s="85"/>
      <c r="J581" s="85"/>
      <c r="K581" s="85"/>
      <c r="L581" s="85"/>
      <c r="M581" s="85"/>
      <c r="N581" s="86"/>
      <c r="O581" s="86"/>
      <c r="P581" s="86"/>
      <c r="Q581" s="86"/>
      <c r="R581" s="87"/>
      <c r="S581" s="98"/>
      <c r="T581" s="141"/>
      <c r="U581" s="120"/>
      <c r="V581" s="135"/>
      <c r="W581" s="85"/>
      <c r="X581" s="118"/>
      <c r="Z581" s="82"/>
      <c r="AA581" s="82"/>
      <c r="AB581" s="145"/>
      <c r="AC581" s="143"/>
      <c r="AD581" s="152"/>
      <c r="AE581" s="152"/>
      <c r="AF581" s="152"/>
      <c r="AH581" s="84"/>
      <c r="AI581" s="84"/>
      <c r="AJ581" s="84"/>
      <c r="AK581" s="84"/>
      <c r="AL581" s="84"/>
      <c r="AM581" s="84"/>
      <c r="AN581" s="84"/>
      <c r="AO581" s="84"/>
      <c r="AP581" s="84"/>
      <c r="AQ581" s="84"/>
      <c r="AR581" s="84"/>
    </row>
    <row r="582" spans="2:44" s="146" customFormat="1" x14ac:dyDescent="0.2">
      <c r="B582" s="94"/>
      <c r="C582" s="94"/>
      <c r="D582" s="94"/>
      <c r="E582" s="94"/>
      <c r="F582" s="85"/>
      <c r="G582" s="85"/>
      <c r="H582" s="85"/>
      <c r="I582" s="85"/>
      <c r="J582" s="85"/>
      <c r="K582" s="85"/>
      <c r="L582" s="85"/>
      <c r="M582" s="85"/>
      <c r="N582" s="86"/>
      <c r="O582" s="86"/>
      <c r="P582" s="86"/>
      <c r="Q582" s="86"/>
      <c r="R582" s="87"/>
      <c r="S582" s="98"/>
      <c r="T582" s="141"/>
      <c r="U582" s="120"/>
      <c r="V582" s="135"/>
      <c r="W582" s="85"/>
      <c r="X582" s="118"/>
      <c r="Z582" s="82"/>
      <c r="AA582" s="82"/>
      <c r="AB582" s="145"/>
      <c r="AC582" s="143"/>
      <c r="AD582" s="152"/>
      <c r="AE582" s="152"/>
      <c r="AF582" s="152"/>
      <c r="AH582" s="84"/>
      <c r="AI582" s="84"/>
      <c r="AJ582" s="84"/>
      <c r="AK582" s="84"/>
      <c r="AL582" s="84"/>
      <c r="AM582" s="84"/>
      <c r="AN582" s="84"/>
      <c r="AO582" s="84"/>
      <c r="AP582" s="84"/>
      <c r="AQ582" s="84"/>
      <c r="AR582" s="84"/>
    </row>
    <row r="583" spans="2:44" s="146" customFormat="1" x14ac:dyDescent="0.2">
      <c r="B583" s="94"/>
      <c r="C583" s="94"/>
      <c r="D583" s="94"/>
      <c r="E583" s="94"/>
      <c r="F583" s="85"/>
      <c r="G583" s="85"/>
      <c r="H583" s="85"/>
      <c r="I583" s="85"/>
      <c r="J583" s="85"/>
      <c r="K583" s="85"/>
      <c r="L583" s="85"/>
      <c r="M583" s="85"/>
      <c r="N583" s="86"/>
      <c r="O583" s="86"/>
      <c r="P583" s="86"/>
      <c r="Q583" s="86"/>
      <c r="R583" s="87"/>
      <c r="S583" s="98"/>
      <c r="T583" s="141"/>
      <c r="U583" s="120"/>
      <c r="V583" s="135"/>
      <c r="W583" s="85"/>
      <c r="X583" s="118"/>
      <c r="Z583" s="82"/>
      <c r="AA583" s="82"/>
      <c r="AB583" s="145"/>
      <c r="AC583" s="143"/>
      <c r="AD583" s="152"/>
      <c r="AE583" s="152"/>
      <c r="AF583" s="152"/>
      <c r="AH583" s="84"/>
      <c r="AI583" s="84"/>
      <c r="AJ583" s="84"/>
      <c r="AK583" s="84"/>
      <c r="AL583" s="84"/>
      <c r="AM583" s="84"/>
      <c r="AN583" s="84"/>
      <c r="AO583" s="84"/>
      <c r="AP583" s="84"/>
      <c r="AQ583" s="84"/>
      <c r="AR583" s="84"/>
    </row>
    <row r="584" spans="2:44" s="146" customFormat="1" x14ac:dyDescent="0.2">
      <c r="B584" s="94"/>
      <c r="C584" s="94"/>
      <c r="D584" s="94"/>
      <c r="E584" s="94"/>
      <c r="F584" s="85"/>
      <c r="G584" s="85"/>
      <c r="H584" s="85"/>
      <c r="I584" s="85"/>
      <c r="J584" s="85"/>
      <c r="K584" s="85"/>
      <c r="L584" s="85"/>
      <c r="M584" s="85"/>
      <c r="N584" s="86"/>
      <c r="O584" s="86"/>
      <c r="P584" s="86"/>
      <c r="Q584" s="86"/>
      <c r="R584" s="87"/>
      <c r="S584" s="98"/>
      <c r="T584" s="141"/>
      <c r="U584" s="120"/>
      <c r="V584" s="135"/>
      <c r="W584" s="85"/>
      <c r="X584" s="118"/>
      <c r="Z584" s="82"/>
      <c r="AA584" s="82"/>
      <c r="AB584" s="145"/>
      <c r="AC584" s="143"/>
      <c r="AD584" s="152"/>
      <c r="AE584" s="152"/>
      <c r="AF584" s="152"/>
      <c r="AH584" s="84"/>
      <c r="AI584" s="84"/>
      <c r="AJ584" s="84"/>
      <c r="AK584" s="84"/>
      <c r="AL584" s="84"/>
      <c r="AM584" s="84"/>
      <c r="AN584" s="84"/>
      <c r="AO584" s="84"/>
      <c r="AP584" s="84"/>
      <c r="AQ584" s="84"/>
      <c r="AR584" s="84"/>
    </row>
    <row r="585" spans="2:44" s="146" customFormat="1" x14ac:dyDescent="0.2">
      <c r="B585" s="94"/>
      <c r="C585" s="94"/>
      <c r="D585" s="94"/>
      <c r="E585" s="94"/>
      <c r="F585" s="85"/>
      <c r="G585" s="85"/>
      <c r="H585" s="85"/>
      <c r="I585" s="85"/>
      <c r="J585" s="85"/>
      <c r="K585" s="85"/>
      <c r="L585" s="85"/>
      <c r="M585" s="85"/>
      <c r="N585" s="86"/>
      <c r="O585" s="86"/>
      <c r="P585" s="86"/>
      <c r="Q585" s="86"/>
      <c r="R585" s="87"/>
      <c r="S585" s="98"/>
      <c r="T585" s="141"/>
      <c r="U585" s="120"/>
      <c r="V585" s="135"/>
      <c r="W585" s="85"/>
      <c r="X585" s="118"/>
      <c r="Z585" s="82"/>
      <c r="AA585" s="82"/>
      <c r="AB585" s="145"/>
      <c r="AC585" s="143"/>
      <c r="AD585" s="152"/>
      <c r="AE585" s="152"/>
      <c r="AF585" s="152"/>
      <c r="AH585" s="84"/>
      <c r="AI585" s="84"/>
      <c r="AJ585" s="84"/>
      <c r="AK585" s="84"/>
      <c r="AL585" s="84"/>
      <c r="AM585" s="84"/>
      <c r="AN585" s="84"/>
      <c r="AO585" s="84"/>
      <c r="AP585" s="84"/>
      <c r="AQ585" s="84"/>
      <c r="AR585" s="84"/>
    </row>
    <row r="586" spans="2:44" s="146" customFormat="1" x14ac:dyDescent="0.2">
      <c r="B586" s="94"/>
      <c r="C586" s="94"/>
      <c r="D586" s="94"/>
      <c r="E586" s="94"/>
      <c r="F586" s="85"/>
      <c r="G586" s="85"/>
      <c r="H586" s="85"/>
      <c r="I586" s="85"/>
      <c r="J586" s="85"/>
      <c r="K586" s="85"/>
      <c r="L586" s="85"/>
      <c r="M586" s="85"/>
      <c r="N586" s="86"/>
      <c r="O586" s="86"/>
      <c r="P586" s="86"/>
      <c r="Q586" s="86"/>
      <c r="R586" s="87"/>
      <c r="S586" s="98"/>
      <c r="T586" s="141"/>
      <c r="U586" s="120"/>
      <c r="V586" s="135"/>
      <c r="W586" s="85"/>
      <c r="X586" s="118"/>
      <c r="Z586" s="82"/>
      <c r="AA586" s="82"/>
      <c r="AB586" s="145"/>
      <c r="AC586" s="143"/>
      <c r="AD586" s="152"/>
      <c r="AE586" s="152"/>
      <c r="AF586" s="152"/>
      <c r="AH586" s="84"/>
      <c r="AI586" s="84"/>
      <c r="AJ586" s="84"/>
      <c r="AK586" s="84"/>
      <c r="AL586" s="84"/>
      <c r="AM586" s="84"/>
      <c r="AN586" s="84"/>
      <c r="AO586" s="84"/>
      <c r="AP586" s="84"/>
      <c r="AQ586" s="84"/>
      <c r="AR586" s="84"/>
    </row>
    <row r="587" spans="2:44" s="146" customFormat="1" x14ac:dyDescent="0.2">
      <c r="B587" s="94"/>
      <c r="C587" s="94"/>
      <c r="D587" s="94"/>
      <c r="E587" s="94"/>
      <c r="F587" s="85"/>
      <c r="G587" s="85"/>
      <c r="H587" s="85"/>
      <c r="I587" s="85"/>
      <c r="J587" s="85"/>
      <c r="K587" s="85"/>
      <c r="L587" s="85"/>
      <c r="M587" s="85"/>
      <c r="N587" s="86"/>
      <c r="O587" s="86"/>
      <c r="P587" s="86"/>
      <c r="Q587" s="86"/>
      <c r="R587" s="87"/>
      <c r="S587" s="98"/>
      <c r="T587" s="141"/>
      <c r="U587" s="120"/>
      <c r="V587" s="135"/>
      <c r="W587" s="85"/>
      <c r="X587" s="118"/>
      <c r="Z587" s="82"/>
      <c r="AA587" s="82"/>
      <c r="AB587" s="145"/>
      <c r="AC587" s="143"/>
      <c r="AD587" s="152"/>
      <c r="AE587" s="152"/>
      <c r="AF587" s="152"/>
      <c r="AH587" s="84"/>
      <c r="AI587" s="84"/>
      <c r="AJ587" s="84"/>
      <c r="AK587" s="84"/>
      <c r="AL587" s="84"/>
      <c r="AM587" s="84"/>
      <c r="AN587" s="84"/>
      <c r="AO587" s="84"/>
      <c r="AP587" s="84"/>
      <c r="AQ587" s="84"/>
      <c r="AR587" s="84"/>
    </row>
    <row r="588" spans="2:44" s="146" customFormat="1" x14ac:dyDescent="0.2">
      <c r="B588" s="94"/>
      <c r="C588" s="94"/>
      <c r="D588" s="94"/>
      <c r="E588" s="94"/>
      <c r="F588" s="85"/>
      <c r="G588" s="85"/>
      <c r="H588" s="85"/>
      <c r="I588" s="85"/>
      <c r="J588" s="85"/>
      <c r="K588" s="85"/>
      <c r="L588" s="85"/>
      <c r="M588" s="85"/>
      <c r="N588" s="86"/>
      <c r="O588" s="86"/>
      <c r="P588" s="86"/>
      <c r="Q588" s="86"/>
      <c r="R588" s="87"/>
      <c r="S588" s="98"/>
      <c r="T588" s="141"/>
      <c r="U588" s="120"/>
      <c r="V588" s="135"/>
      <c r="W588" s="85"/>
      <c r="X588" s="118"/>
      <c r="Z588" s="82"/>
      <c r="AA588" s="82"/>
      <c r="AB588" s="145"/>
      <c r="AC588" s="143"/>
      <c r="AD588" s="152"/>
      <c r="AE588" s="152"/>
      <c r="AF588" s="152"/>
      <c r="AH588" s="84"/>
      <c r="AI588" s="84"/>
      <c r="AJ588" s="84"/>
      <c r="AK588" s="84"/>
      <c r="AL588" s="84"/>
      <c r="AM588" s="84"/>
      <c r="AN588" s="84"/>
      <c r="AO588" s="84"/>
      <c r="AP588" s="84"/>
      <c r="AQ588" s="84"/>
      <c r="AR588" s="84"/>
    </row>
    <row r="589" spans="2:44" s="146" customFormat="1" x14ac:dyDescent="0.2">
      <c r="B589" s="94"/>
      <c r="C589" s="94"/>
      <c r="D589" s="94"/>
      <c r="E589" s="94"/>
      <c r="F589" s="85"/>
      <c r="G589" s="85"/>
      <c r="H589" s="85"/>
      <c r="I589" s="85"/>
      <c r="J589" s="85"/>
      <c r="K589" s="85"/>
      <c r="L589" s="85"/>
      <c r="M589" s="85"/>
      <c r="N589" s="86"/>
      <c r="O589" s="86"/>
      <c r="P589" s="86"/>
      <c r="Q589" s="86"/>
      <c r="R589" s="87"/>
      <c r="S589" s="98"/>
      <c r="T589" s="141"/>
      <c r="U589" s="120"/>
      <c r="V589" s="135"/>
      <c r="W589" s="85"/>
      <c r="X589" s="118"/>
      <c r="Z589" s="82"/>
      <c r="AA589" s="82"/>
      <c r="AB589" s="145"/>
      <c r="AC589" s="143"/>
      <c r="AD589" s="152"/>
      <c r="AE589" s="152"/>
      <c r="AF589" s="152"/>
      <c r="AH589" s="84"/>
      <c r="AI589" s="84"/>
      <c r="AJ589" s="84"/>
      <c r="AK589" s="84"/>
      <c r="AL589" s="84"/>
      <c r="AM589" s="84"/>
      <c r="AN589" s="84"/>
      <c r="AO589" s="84"/>
      <c r="AP589" s="84"/>
      <c r="AQ589" s="84"/>
      <c r="AR589" s="84"/>
    </row>
    <row r="590" spans="2:44" s="146" customFormat="1" x14ac:dyDescent="0.2">
      <c r="B590" s="94"/>
      <c r="C590" s="94"/>
      <c r="D590" s="94"/>
      <c r="E590" s="94"/>
      <c r="F590" s="85"/>
      <c r="G590" s="85"/>
      <c r="H590" s="85"/>
      <c r="I590" s="85"/>
      <c r="J590" s="85"/>
      <c r="K590" s="85"/>
      <c r="L590" s="85"/>
      <c r="M590" s="85"/>
      <c r="N590" s="86"/>
      <c r="O590" s="86"/>
      <c r="P590" s="86"/>
      <c r="Q590" s="86"/>
      <c r="R590" s="87"/>
      <c r="S590" s="98"/>
      <c r="T590" s="141"/>
      <c r="U590" s="120"/>
      <c r="V590" s="135"/>
      <c r="W590" s="85"/>
      <c r="X590" s="118"/>
      <c r="Z590" s="82"/>
      <c r="AA590" s="82"/>
      <c r="AB590" s="145"/>
      <c r="AC590" s="143"/>
      <c r="AD590" s="152"/>
      <c r="AE590" s="152"/>
      <c r="AF590" s="152"/>
      <c r="AH590" s="84"/>
      <c r="AI590" s="84"/>
      <c r="AJ590" s="84"/>
      <c r="AK590" s="84"/>
      <c r="AL590" s="84"/>
      <c r="AM590" s="84"/>
      <c r="AN590" s="84"/>
      <c r="AO590" s="84"/>
      <c r="AP590" s="84"/>
      <c r="AQ590" s="84"/>
      <c r="AR590" s="84"/>
    </row>
    <row r="591" spans="2:44" s="146" customFormat="1" x14ac:dyDescent="0.2">
      <c r="B591" s="94"/>
      <c r="C591" s="94"/>
      <c r="D591" s="94"/>
      <c r="E591" s="94"/>
      <c r="F591" s="85"/>
      <c r="G591" s="85"/>
      <c r="H591" s="85"/>
      <c r="I591" s="85"/>
      <c r="J591" s="85"/>
      <c r="K591" s="85"/>
      <c r="L591" s="85"/>
      <c r="M591" s="85"/>
      <c r="N591" s="86"/>
      <c r="O591" s="86"/>
      <c r="P591" s="86"/>
      <c r="Q591" s="86"/>
      <c r="R591" s="87"/>
      <c r="S591" s="98"/>
      <c r="T591" s="141"/>
      <c r="U591" s="120"/>
      <c r="V591" s="135"/>
      <c r="W591" s="85"/>
      <c r="X591" s="118"/>
      <c r="Z591" s="82"/>
      <c r="AA591" s="82"/>
      <c r="AB591" s="145"/>
      <c r="AC591" s="143"/>
      <c r="AD591" s="152"/>
      <c r="AE591" s="152"/>
      <c r="AF591" s="152"/>
      <c r="AH591" s="84"/>
      <c r="AI591" s="84"/>
      <c r="AJ591" s="84"/>
      <c r="AK591" s="84"/>
      <c r="AL591" s="84"/>
      <c r="AM591" s="84"/>
      <c r="AN591" s="84"/>
      <c r="AO591" s="84"/>
      <c r="AP591" s="84"/>
      <c r="AQ591" s="84"/>
      <c r="AR591" s="84"/>
    </row>
    <row r="592" spans="2:44" s="146" customFormat="1" x14ac:dyDescent="0.2">
      <c r="B592" s="94"/>
      <c r="C592" s="94"/>
      <c r="D592" s="94"/>
      <c r="E592" s="94"/>
      <c r="F592" s="85"/>
      <c r="G592" s="85"/>
      <c r="H592" s="85"/>
      <c r="I592" s="85"/>
      <c r="J592" s="85"/>
      <c r="K592" s="85"/>
      <c r="L592" s="85"/>
      <c r="M592" s="85"/>
      <c r="N592" s="86"/>
      <c r="O592" s="86"/>
      <c r="P592" s="86"/>
      <c r="Q592" s="86"/>
      <c r="R592" s="87"/>
      <c r="S592" s="98"/>
      <c r="T592" s="141"/>
      <c r="U592" s="120"/>
      <c r="V592" s="135"/>
      <c r="W592" s="85"/>
      <c r="X592" s="118"/>
      <c r="Z592" s="82"/>
      <c r="AA592" s="82"/>
      <c r="AB592" s="145"/>
      <c r="AC592" s="143"/>
      <c r="AD592" s="152"/>
      <c r="AE592" s="152"/>
      <c r="AF592" s="152"/>
      <c r="AH592" s="84"/>
      <c r="AI592" s="84"/>
      <c r="AJ592" s="84"/>
      <c r="AK592" s="84"/>
      <c r="AL592" s="84"/>
      <c r="AM592" s="84"/>
      <c r="AN592" s="84"/>
      <c r="AO592" s="84"/>
      <c r="AP592" s="84"/>
      <c r="AQ592" s="84"/>
      <c r="AR592" s="84"/>
    </row>
    <row r="593" spans="2:44" s="146" customFormat="1" x14ac:dyDescent="0.2">
      <c r="B593" s="94"/>
      <c r="C593" s="94"/>
      <c r="D593" s="94"/>
      <c r="E593" s="94"/>
      <c r="F593" s="85"/>
      <c r="G593" s="85"/>
      <c r="H593" s="85"/>
      <c r="I593" s="85"/>
      <c r="J593" s="85"/>
      <c r="K593" s="85"/>
      <c r="L593" s="85"/>
      <c r="M593" s="85"/>
      <c r="N593" s="86"/>
      <c r="O593" s="86"/>
      <c r="P593" s="86"/>
      <c r="Q593" s="86"/>
      <c r="R593" s="87"/>
      <c r="S593" s="98"/>
      <c r="T593" s="141"/>
      <c r="U593" s="120"/>
      <c r="V593" s="135"/>
      <c r="W593" s="85"/>
      <c r="X593" s="118"/>
      <c r="Z593" s="82"/>
      <c r="AA593" s="82"/>
      <c r="AB593" s="145"/>
      <c r="AC593" s="143"/>
      <c r="AD593" s="152"/>
      <c r="AE593" s="152"/>
      <c r="AF593" s="152"/>
      <c r="AH593" s="84"/>
      <c r="AI593" s="84"/>
      <c r="AJ593" s="84"/>
      <c r="AK593" s="84"/>
      <c r="AL593" s="84"/>
      <c r="AM593" s="84"/>
      <c r="AN593" s="84"/>
      <c r="AO593" s="84"/>
      <c r="AP593" s="84"/>
      <c r="AQ593" s="84"/>
      <c r="AR593" s="84"/>
    </row>
    <row r="594" spans="2:44" s="146" customFormat="1" x14ac:dyDescent="0.2">
      <c r="B594" s="94"/>
      <c r="C594" s="94"/>
      <c r="D594" s="94"/>
      <c r="E594" s="94"/>
      <c r="F594" s="85"/>
      <c r="G594" s="85"/>
      <c r="H594" s="85"/>
      <c r="I594" s="85"/>
      <c r="J594" s="85"/>
      <c r="K594" s="85"/>
      <c r="L594" s="85"/>
      <c r="M594" s="85"/>
      <c r="N594" s="86"/>
      <c r="O594" s="86"/>
      <c r="P594" s="86"/>
      <c r="Q594" s="86"/>
      <c r="R594" s="87"/>
      <c r="S594" s="98"/>
      <c r="T594" s="141"/>
      <c r="U594" s="120"/>
      <c r="V594" s="135"/>
      <c r="W594" s="85"/>
      <c r="X594" s="118"/>
      <c r="Z594" s="82"/>
      <c r="AA594" s="82"/>
      <c r="AB594" s="145"/>
      <c r="AC594" s="143"/>
      <c r="AD594" s="152"/>
      <c r="AE594" s="152"/>
      <c r="AF594" s="152"/>
      <c r="AH594" s="84"/>
      <c r="AI594" s="84"/>
      <c r="AJ594" s="84"/>
      <c r="AK594" s="84"/>
      <c r="AL594" s="84"/>
      <c r="AM594" s="84"/>
      <c r="AN594" s="84"/>
      <c r="AO594" s="84"/>
      <c r="AP594" s="84"/>
      <c r="AQ594" s="84"/>
      <c r="AR594" s="84"/>
    </row>
    <row r="595" spans="2:44" s="146" customFormat="1" x14ac:dyDescent="0.2">
      <c r="B595" s="94"/>
      <c r="C595" s="94"/>
      <c r="D595" s="94"/>
      <c r="E595" s="94"/>
      <c r="F595" s="85"/>
      <c r="G595" s="85"/>
      <c r="H595" s="85"/>
      <c r="I595" s="85"/>
      <c r="J595" s="85"/>
      <c r="K595" s="85"/>
      <c r="L595" s="85"/>
      <c r="M595" s="85"/>
      <c r="N595" s="86"/>
      <c r="O595" s="86"/>
      <c r="P595" s="86"/>
      <c r="Q595" s="86"/>
      <c r="R595" s="87"/>
      <c r="S595" s="98"/>
      <c r="T595" s="141"/>
      <c r="U595" s="120"/>
      <c r="V595" s="135"/>
      <c r="W595" s="85"/>
      <c r="X595" s="118"/>
      <c r="Z595" s="82"/>
      <c r="AA595" s="82"/>
      <c r="AB595" s="145"/>
      <c r="AC595" s="143"/>
      <c r="AD595" s="152"/>
      <c r="AE595" s="152"/>
      <c r="AF595" s="152"/>
      <c r="AH595" s="84"/>
      <c r="AI595" s="84"/>
      <c r="AJ595" s="84"/>
      <c r="AK595" s="84"/>
      <c r="AL595" s="84"/>
      <c r="AM595" s="84"/>
      <c r="AN595" s="84"/>
      <c r="AO595" s="84"/>
      <c r="AP595" s="84"/>
      <c r="AQ595" s="84"/>
      <c r="AR595" s="84"/>
    </row>
    <row r="596" spans="2:44" s="146" customFormat="1" x14ac:dyDescent="0.2">
      <c r="B596" s="94"/>
      <c r="C596" s="94"/>
      <c r="D596" s="94"/>
      <c r="E596" s="94"/>
      <c r="F596" s="85"/>
      <c r="G596" s="85"/>
      <c r="H596" s="85"/>
      <c r="I596" s="85"/>
      <c r="J596" s="85"/>
      <c r="K596" s="85"/>
      <c r="L596" s="85"/>
      <c r="M596" s="85"/>
      <c r="N596" s="86"/>
      <c r="O596" s="86"/>
      <c r="P596" s="86"/>
      <c r="Q596" s="86"/>
      <c r="R596" s="87"/>
      <c r="S596" s="98"/>
      <c r="T596" s="141"/>
      <c r="U596" s="120"/>
      <c r="V596" s="135"/>
      <c r="W596" s="85"/>
      <c r="X596" s="118"/>
      <c r="Z596" s="82"/>
      <c r="AA596" s="82"/>
      <c r="AB596" s="145"/>
      <c r="AC596" s="143"/>
      <c r="AD596" s="152"/>
      <c r="AE596" s="152"/>
      <c r="AF596" s="152"/>
      <c r="AH596" s="84"/>
      <c r="AI596" s="84"/>
      <c r="AJ596" s="84"/>
      <c r="AK596" s="84"/>
      <c r="AL596" s="84"/>
      <c r="AM596" s="84"/>
      <c r="AN596" s="84"/>
      <c r="AO596" s="84"/>
      <c r="AP596" s="84"/>
      <c r="AQ596" s="84"/>
      <c r="AR596" s="84"/>
    </row>
    <row r="597" spans="2:44" s="146" customFormat="1" x14ac:dyDescent="0.2">
      <c r="B597" s="94"/>
      <c r="C597" s="94"/>
      <c r="D597" s="94"/>
      <c r="E597" s="94"/>
      <c r="F597" s="85"/>
      <c r="G597" s="85"/>
      <c r="H597" s="85"/>
      <c r="I597" s="85"/>
      <c r="J597" s="85"/>
      <c r="K597" s="85"/>
      <c r="L597" s="85"/>
      <c r="M597" s="85"/>
      <c r="N597" s="86"/>
      <c r="O597" s="86"/>
      <c r="P597" s="86"/>
      <c r="Q597" s="86"/>
      <c r="R597" s="87"/>
      <c r="S597" s="98"/>
      <c r="T597" s="141"/>
      <c r="U597" s="120"/>
      <c r="V597" s="135"/>
      <c r="W597" s="85"/>
      <c r="X597" s="118"/>
      <c r="Z597" s="82"/>
      <c r="AA597" s="82"/>
      <c r="AB597" s="145"/>
      <c r="AC597" s="143"/>
      <c r="AD597" s="152"/>
      <c r="AE597" s="152"/>
      <c r="AF597" s="152"/>
      <c r="AH597" s="84"/>
      <c r="AI597" s="84"/>
      <c r="AJ597" s="84"/>
      <c r="AK597" s="84"/>
      <c r="AL597" s="84"/>
      <c r="AM597" s="84"/>
      <c r="AN597" s="84"/>
      <c r="AO597" s="84"/>
      <c r="AP597" s="84"/>
      <c r="AQ597" s="84"/>
      <c r="AR597" s="84"/>
    </row>
    <row r="598" spans="2:44" s="146" customFormat="1" x14ac:dyDescent="0.2">
      <c r="B598" s="94"/>
      <c r="C598" s="94"/>
      <c r="D598" s="94"/>
      <c r="E598" s="94"/>
      <c r="F598" s="85"/>
      <c r="G598" s="85"/>
      <c r="H598" s="85"/>
      <c r="I598" s="85"/>
      <c r="J598" s="85"/>
      <c r="K598" s="85"/>
      <c r="L598" s="85"/>
      <c r="M598" s="85"/>
      <c r="N598" s="86"/>
      <c r="O598" s="86"/>
      <c r="P598" s="86"/>
      <c r="Q598" s="86"/>
      <c r="R598" s="87"/>
      <c r="S598" s="98"/>
      <c r="T598" s="141"/>
      <c r="U598" s="120"/>
      <c r="V598" s="135"/>
      <c r="W598" s="85"/>
      <c r="X598" s="118"/>
      <c r="Z598" s="82"/>
      <c r="AA598" s="82"/>
      <c r="AB598" s="145"/>
      <c r="AC598" s="143"/>
      <c r="AD598" s="152"/>
      <c r="AE598" s="152"/>
      <c r="AF598" s="152"/>
      <c r="AH598" s="84"/>
      <c r="AI598" s="84"/>
      <c r="AJ598" s="84"/>
      <c r="AK598" s="84"/>
      <c r="AL598" s="84"/>
      <c r="AM598" s="84"/>
      <c r="AN598" s="84"/>
      <c r="AO598" s="84"/>
      <c r="AP598" s="84"/>
      <c r="AQ598" s="84"/>
      <c r="AR598" s="84"/>
    </row>
    <row r="599" spans="2:44" s="146" customFormat="1" x14ac:dyDescent="0.2">
      <c r="B599" s="94"/>
      <c r="C599" s="94"/>
      <c r="D599" s="94"/>
      <c r="E599" s="94"/>
      <c r="F599" s="85"/>
      <c r="G599" s="85"/>
      <c r="H599" s="85"/>
      <c r="I599" s="85"/>
      <c r="J599" s="85"/>
      <c r="K599" s="85"/>
      <c r="L599" s="85"/>
      <c r="M599" s="85"/>
      <c r="N599" s="86"/>
      <c r="O599" s="86"/>
      <c r="P599" s="86"/>
      <c r="Q599" s="86"/>
      <c r="R599" s="87"/>
      <c r="S599" s="98"/>
      <c r="T599" s="141"/>
      <c r="U599" s="120"/>
      <c r="V599" s="135"/>
      <c r="W599" s="85"/>
      <c r="X599" s="118"/>
      <c r="Z599" s="82"/>
      <c r="AA599" s="82"/>
      <c r="AB599" s="145"/>
      <c r="AC599" s="143"/>
      <c r="AD599" s="152"/>
      <c r="AE599" s="152"/>
      <c r="AF599" s="152"/>
      <c r="AH599" s="84"/>
      <c r="AI599" s="84"/>
      <c r="AJ599" s="84"/>
      <c r="AK599" s="84"/>
      <c r="AL599" s="84"/>
      <c r="AM599" s="84"/>
      <c r="AN599" s="84"/>
      <c r="AO599" s="84"/>
      <c r="AP599" s="84"/>
      <c r="AQ599" s="84"/>
      <c r="AR599" s="84"/>
    </row>
    <row r="600" spans="2:44" s="146" customFormat="1" x14ac:dyDescent="0.2">
      <c r="B600" s="94"/>
      <c r="C600" s="94"/>
      <c r="D600" s="94"/>
      <c r="E600" s="94"/>
      <c r="F600" s="85"/>
      <c r="G600" s="85"/>
      <c r="H600" s="85"/>
      <c r="I600" s="85"/>
      <c r="J600" s="85"/>
      <c r="K600" s="85"/>
      <c r="L600" s="85"/>
      <c r="M600" s="85"/>
      <c r="N600" s="86"/>
      <c r="O600" s="86"/>
      <c r="P600" s="86"/>
      <c r="Q600" s="86"/>
      <c r="R600" s="87"/>
      <c r="S600" s="98"/>
      <c r="T600" s="141"/>
      <c r="U600" s="120"/>
      <c r="V600" s="135"/>
      <c r="W600" s="85"/>
      <c r="X600" s="118"/>
      <c r="Z600" s="82"/>
      <c r="AA600" s="82"/>
      <c r="AB600" s="145"/>
      <c r="AC600" s="143"/>
      <c r="AD600" s="152"/>
      <c r="AE600" s="152"/>
      <c r="AF600" s="152"/>
      <c r="AH600" s="84"/>
      <c r="AI600" s="84"/>
      <c r="AJ600" s="84"/>
      <c r="AK600" s="84"/>
      <c r="AL600" s="84"/>
      <c r="AM600" s="84"/>
      <c r="AN600" s="84"/>
      <c r="AO600" s="84"/>
      <c r="AP600" s="84"/>
      <c r="AQ600" s="84"/>
      <c r="AR600" s="84"/>
    </row>
    <row r="601" spans="2:44" s="146" customFormat="1" x14ac:dyDescent="0.2">
      <c r="B601" s="94"/>
      <c r="C601" s="94"/>
      <c r="D601" s="94"/>
      <c r="E601" s="94"/>
      <c r="F601" s="85"/>
      <c r="G601" s="85"/>
      <c r="H601" s="85"/>
      <c r="I601" s="85"/>
      <c r="J601" s="85"/>
      <c r="K601" s="85"/>
      <c r="L601" s="85"/>
      <c r="M601" s="85"/>
      <c r="N601" s="86"/>
      <c r="O601" s="86"/>
      <c r="P601" s="86"/>
      <c r="Q601" s="86"/>
      <c r="R601" s="87"/>
      <c r="S601" s="98"/>
      <c r="T601" s="141"/>
      <c r="U601" s="120"/>
      <c r="V601" s="135"/>
      <c r="W601" s="85"/>
      <c r="X601" s="118"/>
      <c r="Z601" s="82"/>
      <c r="AA601" s="82"/>
      <c r="AB601" s="145"/>
      <c r="AC601" s="143"/>
      <c r="AD601" s="152"/>
      <c r="AE601" s="152"/>
      <c r="AF601" s="152"/>
      <c r="AH601" s="84"/>
      <c r="AI601" s="84"/>
      <c r="AJ601" s="84"/>
      <c r="AK601" s="84"/>
      <c r="AL601" s="84"/>
      <c r="AM601" s="84"/>
      <c r="AN601" s="84"/>
      <c r="AO601" s="84"/>
      <c r="AP601" s="84"/>
      <c r="AQ601" s="84"/>
      <c r="AR601" s="84"/>
    </row>
    <row r="602" spans="2:44" s="146" customFormat="1" x14ac:dyDescent="0.2">
      <c r="B602" s="94"/>
      <c r="C602" s="94"/>
      <c r="D602" s="94"/>
      <c r="E602" s="94"/>
      <c r="F602" s="85"/>
      <c r="G602" s="85"/>
      <c r="H602" s="85"/>
      <c r="I602" s="85"/>
      <c r="J602" s="85"/>
      <c r="K602" s="85"/>
      <c r="L602" s="85"/>
      <c r="M602" s="85"/>
      <c r="N602" s="86"/>
      <c r="O602" s="86"/>
      <c r="P602" s="86"/>
      <c r="Q602" s="86"/>
      <c r="R602" s="87"/>
      <c r="S602" s="98"/>
      <c r="T602" s="141"/>
      <c r="U602" s="120"/>
      <c r="V602" s="135"/>
      <c r="W602" s="85"/>
      <c r="X602" s="118"/>
      <c r="Z602" s="82"/>
      <c r="AA602" s="82"/>
      <c r="AB602" s="145"/>
      <c r="AC602" s="143"/>
      <c r="AD602" s="152"/>
      <c r="AE602" s="152"/>
      <c r="AF602" s="152"/>
      <c r="AH602" s="84"/>
      <c r="AI602" s="84"/>
      <c r="AJ602" s="84"/>
      <c r="AK602" s="84"/>
      <c r="AL602" s="84"/>
      <c r="AM602" s="84"/>
      <c r="AN602" s="84"/>
      <c r="AO602" s="84"/>
      <c r="AP602" s="84"/>
      <c r="AQ602" s="84"/>
      <c r="AR602" s="84"/>
    </row>
    <row r="603" spans="2:44" s="146" customFormat="1" x14ac:dyDescent="0.2">
      <c r="B603" s="94"/>
      <c r="C603" s="94"/>
      <c r="D603" s="94"/>
      <c r="E603" s="94"/>
      <c r="F603" s="85"/>
      <c r="G603" s="85"/>
      <c r="H603" s="85"/>
      <c r="I603" s="85"/>
      <c r="J603" s="85"/>
      <c r="K603" s="85"/>
      <c r="L603" s="85"/>
      <c r="M603" s="85"/>
      <c r="N603" s="86"/>
      <c r="O603" s="86"/>
      <c r="P603" s="86"/>
      <c r="Q603" s="86"/>
      <c r="R603" s="87"/>
      <c r="S603" s="98"/>
      <c r="T603" s="141"/>
      <c r="U603" s="120"/>
      <c r="V603" s="135"/>
      <c r="W603" s="85"/>
      <c r="X603" s="118"/>
      <c r="Z603" s="82"/>
      <c r="AA603" s="82"/>
      <c r="AB603" s="145"/>
      <c r="AC603" s="143"/>
      <c r="AD603" s="152"/>
      <c r="AE603" s="152"/>
      <c r="AF603" s="152"/>
      <c r="AH603" s="84"/>
      <c r="AI603" s="84"/>
      <c r="AJ603" s="84"/>
      <c r="AK603" s="84"/>
      <c r="AL603" s="84"/>
      <c r="AM603" s="84"/>
      <c r="AN603" s="84"/>
      <c r="AO603" s="84"/>
      <c r="AP603" s="84"/>
      <c r="AQ603" s="84"/>
      <c r="AR603" s="84"/>
    </row>
    <row r="604" spans="2:44" s="146" customFormat="1" x14ac:dyDescent="0.2">
      <c r="B604" s="94"/>
      <c r="C604" s="94"/>
      <c r="D604" s="94"/>
      <c r="E604" s="94"/>
      <c r="F604" s="85"/>
      <c r="G604" s="85"/>
      <c r="H604" s="85"/>
      <c r="I604" s="85"/>
      <c r="J604" s="85"/>
      <c r="K604" s="85"/>
      <c r="L604" s="85"/>
      <c r="M604" s="85"/>
      <c r="N604" s="86"/>
      <c r="O604" s="86"/>
      <c r="P604" s="86"/>
      <c r="Q604" s="86"/>
      <c r="R604" s="87"/>
      <c r="S604" s="98"/>
      <c r="T604" s="141"/>
      <c r="U604" s="120"/>
      <c r="V604" s="135"/>
      <c r="W604" s="85"/>
      <c r="X604" s="118"/>
      <c r="Z604" s="82"/>
      <c r="AA604" s="82"/>
      <c r="AB604" s="145"/>
      <c r="AC604" s="143"/>
      <c r="AD604" s="152"/>
      <c r="AE604" s="152"/>
      <c r="AF604" s="152"/>
      <c r="AH604" s="84"/>
      <c r="AI604" s="84"/>
      <c r="AJ604" s="84"/>
      <c r="AK604" s="84"/>
      <c r="AL604" s="84"/>
      <c r="AM604" s="84"/>
      <c r="AN604" s="84"/>
      <c r="AO604" s="84"/>
      <c r="AP604" s="84"/>
      <c r="AQ604" s="84"/>
      <c r="AR604" s="84"/>
    </row>
    <row r="605" spans="2:44" s="146" customFormat="1" x14ac:dyDescent="0.2">
      <c r="B605" s="94"/>
      <c r="C605" s="94"/>
      <c r="D605" s="94"/>
      <c r="E605" s="94"/>
      <c r="F605" s="85"/>
      <c r="G605" s="85"/>
      <c r="H605" s="85"/>
      <c r="I605" s="85"/>
      <c r="J605" s="85"/>
      <c r="K605" s="85"/>
      <c r="L605" s="85"/>
      <c r="M605" s="85"/>
      <c r="N605" s="86"/>
      <c r="O605" s="86"/>
      <c r="P605" s="86"/>
      <c r="Q605" s="86"/>
      <c r="R605" s="87"/>
      <c r="S605" s="98"/>
      <c r="T605" s="141"/>
      <c r="U605" s="120"/>
      <c r="V605" s="135"/>
      <c r="W605" s="85"/>
      <c r="X605" s="118"/>
      <c r="Z605" s="82"/>
      <c r="AA605" s="82"/>
      <c r="AB605" s="145"/>
      <c r="AC605" s="143"/>
      <c r="AD605" s="152"/>
      <c r="AE605" s="152"/>
      <c r="AF605" s="152"/>
      <c r="AH605" s="84"/>
      <c r="AI605" s="84"/>
      <c r="AJ605" s="84"/>
      <c r="AK605" s="84"/>
      <c r="AL605" s="84"/>
      <c r="AM605" s="84"/>
      <c r="AN605" s="84"/>
      <c r="AO605" s="84"/>
      <c r="AP605" s="84"/>
      <c r="AQ605" s="84"/>
      <c r="AR605" s="84"/>
    </row>
    <row r="606" spans="2:44" s="146" customFormat="1" x14ac:dyDescent="0.2">
      <c r="B606" s="94"/>
      <c r="C606" s="94"/>
      <c r="D606" s="94"/>
      <c r="E606" s="94"/>
      <c r="F606" s="85"/>
      <c r="G606" s="85"/>
      <c r="H606" s="85"/>
      <c r="I606" s="85"/>
      <c r="J606" s="85"/>
      <c r="K606" s="85"/>
      <c r="L606" s="85"/>
      <c r="M606" s="85"/>
      <c r="N606" s="86"/>
      <c r="O606" s="86"/>
      <c r="P606" s="86"/>
      <c r="Q606" s="86"/>
      <c r="R606" s="87"/>
      <c r="S606" s="98"/>
      <c r="T606" s="141"/>
      <c r="U606" s="120"/>
      <c r="V606" s="135"/>
      <c r="W606" s="85"/>
      <c r="X606" s="118"/>
      <c r="Z606" s="82"/>
      <c r="AA606" s="82"/>
      <c r="AB606" s="145"/>
      <c r="AC606" s="143"/>
      <c r="AD606" s="152"/>
      <c r="AE606" s="152"/>
      <c r="AF606" s="152"/>
      <c r="AH606" s="84"/>
      <c r="AI606" s="84"/>
      <c r="AJ606" s="84"/>
      <c r="AK606" s="84"/>
      <c r="AL606" s="84"/>
      <c r="AM606" s="84"/>
      <c r="AN606" s="84"/>
      <c r="AO606" s="84"/>
      <c r="AP606" s="84"/>
      <c r="AQ606" s="84"/>
      <c r="AR606" s="84"/>
    </row>
    <row r="607" spans="2:44" s="146" customFormat="1" x14ac:dyDescent="0.2">
      <c r="B607" s="94"/>
      <c r="C607" s="94"/>
      <c r="D607" s="94"/>
      <c r="E607" s="94"/>
      <c r="F607" s="85"/>
      <c r="G607" s="85"/>
      <c r="H607" s="85"/>
      <c r="I607" s="85"/>
      <c r="J607" s="85"/>
      <c r="K607" s="85"/>
      <c r="L607" s="85"/>
      <c r="M607" s="85"/>
      <c r="N607" s="86"/>
      <c r="O607" s="86"/>
      <c r="P607" s="86"/>
      <c r="Q607" s="86"/>
      <c r="R607" s="87"/>
      <c r="S607" s="98"/>
      <c r="T607" s="141"/>
      <c r="U607" s="120"/>
      <c r="V607" s="135"/>
      <c r="W607" s="85"/>
      <c r="X607" s="118"/>
      <c r="Z607" s="82"/>
      <c r="AA607" s="82"/>
      <c r="AB607" s="145"/>
      <c r="AC607" s="143"/>
      <c r="AD607" s="152"/>
      <c r="AE607" s="152"/>
      <c r="AF607" s="152"/>
      <c r="AH607" s="84"/>
      <c r="AI607" s="84"/>
      <c r="AJ607" s="84"/>
      <c r="AK607" s="84"/>
      <c r="AL607" s="84"/>
      <c r="AM607" s="84"/>
      <c r="AN607" s="84"/>
      <c r="AO607" s="84"/>
      <c r="AP607" s="84"/>
      <c r="AQ607" s="84"/>
      <c r="AR607" s="84"/>
    </row>
    <row r="608" spans="2:44" s="146" customFormat="1" x14ac:dyDescent="0.2">
      <c r="B608" s="94"/>
      <c r="C608" s="94"/>
      <c r="D608" s="94"/>
      <c r="E608" s="94"/>
      <c r="F608" s="85"/>
      <c r="G608" s="85"/>
      <c r="H608" s="85"/>
      <c r="I608" s="85"/>
      <c r="J608" s="85"/>
      <c r="K608" s="85"/>
      <c r="L608" s="85"/>
      <c r="M608" s="85"/>
      <c r="N608" s="86"/>
      <c r="O608" s="86"/>
      <c r="P608" s="86"/>
      <c r="Q608" s="86"/>
      <c r="R608" s="87"/>
      <c r="S608" s="98"/>
      <c r="T608" s="141"/>
      <c r="U608" s="120"/>
      <c r="V608" s="135"/>
      <c r="W608" s="85"/>
      <c r="X608" s="118"/>
      <c r="Z608" s="82"/>
      <c r="AA608" s="82"/>
      <c r="AB608" s="145"/>
      <c r="AC608" s="143"/>
      <c r="AD608" s="152"/>
      <c r="AE608" s="152"/>
      <c r="AF608" s="152"/>
      <c r="AH608" s="84"/>
      <c r="AI608" s="84"/>
      <c r="AJ608" s="84"/>
      <c r="AK608" s="84"/>
      <c r="AL608" s="84"/>
      <c r="AM608" s="84"/>
      <c r="AN608" s="84"/>
      <c r="AO608" s="84"/>
      <c r="AP608" s="84"/>
      <c r="AQ608" s="84"/>
      <c r="AR608" s="84"/>
    </row>
    <row r="609" spans="2:44" s="146" customFormat="1" x14ac:dyDescent="0.2">
      <c r="B609" s="94"/>
      <c r="C609" s="94"/>
      <c r="D609" s="94"/>
      <c r="E609" s="94"/>
      <c r="F609" s="85"/>
      <c r="G609" s="85"/>
      <c r="H609" s="85"/>
      <c r="I609" s="85"/>
      <c r="J609" s="85"/>
      <c r="K609" s="85"/>
      <c r="L609" s="85"/>
      <c r="M609" s="85"/>
      <c r="N609" s="86"/>
      <c r="O609" s="86"/>
      <c r="P609" s="86"/>
      <c r="Q609" s="86"/>
      <c r="R609" s="87"/>
      <c r="S609" s="98"/>
      <c r="T609" s="141"/>
      <c r="U609" s="120"/>
      <c r="V609" s="135"/>
      <c r="W609" s="85"/>
      <c r="X609" s="118"/>
      <c r="Z609" s="82"/>
      <c r="AA609" s="82"/>
      <c r="AB609" s="145"/>
      <c r="AC609" s="143"/>
      <c r="AD609" s="152"/>
      <c r="AE609" s="152"/>
      <c r="AF609" s="152"/>
      <c r="AH609" s="84"/>
      <c r="AI609" s="84"/>
      <c r="AJ609" s="84"/>
      <c r="AK609" s="84"/>
      <c r="AL609" s="84"/>
      <c r="AM609" s="84"/>
      <c r="AN609" s="84"/>
      <c r="AO609" s="84"/>
      <c r="AP609" s="84"/>
      <c r="AQ609" s="84"/>
      <c r="AR609" s="84"/>
    </row>
    <row r="610" spans="2:44" s="146" customFormat="1" x14ac:dyDescent="0.2">
      <c r="B610" s="94"/>
      <c r="C610" s="94"/>
      <c r="D610" s="94"/>
      <c r="E610" s="94"/>
      <c r="F610" s="85"/>
      <c r="G610" s="85"/>
      <c r="H610" s="85"/>
      <c r="I610" s="85"/>
      <c r="J610" s="85"/>
      <c r="K610" s="85"/>
      <c r="L610" s="85"/>
      <c r="M610" s="85"/>
      <c r="N610" s="86"/>
      <c r="O610" s="86"/>
      <c r="P610" s="86"/>
      <c r="Q610" s="86"/>
      <c r="R610" s="87"/>
      <c r="S610" s="98"/>
      <c r="T610" s="141"/>
      <c r="U610" s="120"/>
      <c r="V610" s="135"/>
      <c r="W610" s="85"/>
      <c r="X610" s="118"/>
      <c r="Z610" s="82"/>
      <c r="AA610" s="82"/>
      <c r="AB610" s="145"/>
      <c r="AC610" s="143"/>
      <c r="AD610" s="152"/>
      <c r="AE610" s="152"/>
      <c r="AF610" s="152"/>
      <c r="AH610" s="84"/>
      <c r="AI610" s="84"/>
      <c r="AJ610" s="84"/>
      <c r="AK610" s="84"/>
      <c r="AL610" s="84"/>
      <c r="AM610" s="84"/>
      <c r="AN610" s="84"/>
      <c r="AO610" s="84"/>
      <c r="AP610" s="84"/>
      <c r="AQ610" s="84"/>
      <c r="AR610" s="84"/>
    </row>
    <row r="611" spans="2:44" s="146" customFormat="1" x14ac:dyDescent="0.2">
      <c r="B611" s="94"/>
      <c r="C611" s="94"/>
      <c r="D611" s="94"/>
      <c r="E611" s="94"/>
      <c r="F611" s="85"/>
      <c r="G611" s="85"/>
      <c r="H611" s="85"/>
      <c r="I611" s="85"/>
      <c r="J611" s="85"/>
      <c r="K611" s="85"/>
      <c r="L611" s="85"/>
      <c r="M611" s="85"/>
      <c r="N611" s="86"/>
      <c r="O611" s="86"/>
      <c r="P611" s="86"/>
      <c r="Q611" s="86"/>
      <c r="R611" s="87"/>
      <c r="S611" s="98"/>
      <c r="T611" s="141"/>
      <c r="U611" s="120"/>
      <c r="V611" s="135"/>
      <c r="W611" s="85"/>
      <c r="X611" s="118"/>
      <c r="Z611" s="82"/>
      <c r="AA611" s="82"/>
      <c r="AB611" s="145"/>
      <c r="AC611" s="143"/>
      <c r="AD611" s="152"/>
      <c r="AE611" s="152"/>
      <c r="AF611" s="152"/>
      <c r="AH611" s="84"/>
      <c r="AI611" s="84"/>
      <c r="AJ611" s="84"/>
      <c r="AK611" s="84"/>
      <c r="AL611" s="84"/>
      <c r="AM611" s="84"/>
      <c r="AN611" s="84"/>
      <c r="AO611" s="84"/>
      <c r="AP611" s="84"/>
      <c r="AQ611" s="84"/>
      <c r="AR611" s="84"/>
    </row>
    <row r="612" spans="2:44" s="146" customFormat="1" x14ac:dyDescent="0.2">
      <c r="B612" s="94"/>
      <c r="C612" s="94"/>
      <c r="D612" s="94"/>
      <c r="E612" s="94"/>
      <c r="F612" s="85"/>
      <c r="G612" s="85"/>
      <c r="H612" s="85"/>
      <c r="I612" s="85"/>
      <c r="J612" s="85"/>
      <c r="K612" s="85"/>
      <c r="L612" s="85"/>
      <c r="M612" s="85"/>
      <c r="N612" s="86"/>
      <c r="O612" s="86"/>
      <c r="P612" s="86"/>
      <c r="Q612" s="86"/>
      <c r="R612" s="87"/>
      <c r="S612" s="98"/>
      <c r="T612" s="141"/>
      <c r="U612" s="120"/>
      <c r="V612" s="135"/>
      <c r="W612" s="85"/>
      <c r="X612" s="118"/>
      <c r="Z612" s="82"/>
      <c r="AA612" s="82"/>
      <c r="AB612" s="145"/>
      <c r="AC612" s="143"/>
      <c r="AD612" s="152"/>
      <c r="AE612" s="152"/>
      <c r="AF612" s="152"/>
      <c r="AH612" s="84"/>
      <c r="AI612" s="84"/>
      <c r="AJ612" s="84"/>
      <c r="AK612" s="84"/>
      <c r="AL612" s="84"/>
      <c r="AM612" s="84"/>
      <c r="AN612" s="84"/>
      <c r="AO612" s="84"/>
      <c r="AP612" s="84"/>
      <c r="AQ612" s="84"/>
      <c r="AR612" s="84"/>
    </row>
    <row r="613" spans="2:44" s="146" customFormat="1" x14ac:dyDescent="0.2">
      <c r="B613" s="94"/>
      <c r="C613" s="94"/>
      <c r="D613" s="94"/>
      <c r="E613" s="94"/>
      <c r="F613" s="85"/>
      <c r="G613" s="85"/>
      <c r="H613" s="85"/>
      <c r="I613" s="85"/>
      <c r="J613" s="85"/>
      <c r="K613" s="85"/>
      <c r="L613" s="85"/>
      <c r="M613" s="85"/>
      <c r="N613" s="86"/>
      <c r="O613" s="86"/>
      <c r="P613" s="86"/>
      <c r="Q613" s="86"/>
      <c r="R613" s="87"/>
      <c r="S613" s="98"/>
      <c r="T613" s="141"/>
      <c r="U613" s="120"/>
      <c r="V613" s="135"/>
      <c r="W613" s="85"/>
      <c r="X613" s="118"/>
      <c r="Z613" s="82"/>
      <c r="AA613" s="82"/>
      <c r="AB613" s="145"/>
      <c r="AC613" s="143"/>
      <c r="AD613" s="152"/>
      <c r="AE613" s="152"/>
      <c r="AF613" s="152"/>
      <c r="AH613" s="84"/>
      <c r="AI613" s="84"/>
      <c r="AJ613" s="84"/>
      <c r="AK613" s="84"/>
      <c r="AL613" s="84"/>
      <c r="AM613" s="84"/>
      <c r="AN613" s="84"/>
      <c r="AO613" s="84"/>
      <c r="AP613" s="84"/>
      <c r="AQ613" s="84"/>
      <c r="AR613" s="84"/>
    </row>
    <row r="614" spans="2:44" s="146" customFormat="1" x14ac:dyDescent="0.2">
      <c r="B614" s="94"/>
      <c r="C614" s="94"/>
      <c r="D614" s="94"/>
      <c r="E614" s="94"/>
      <c r="F614" s="85"/>
      <c r="G614" s="85"/>
      <c r="H614" s="85"/>
      <c r="I614" s="85"/>
      <c r="J614" s="85"/>
      <c r="K614" s="85"/>
      <c r="L614" s="85"/>
      <c r="M614" s="85"/>
      <c r="N614" s="86"/>
      <c r="O614" s="86"/>
      <c r="P614" s="86"/>
      <c r="Q614" s="86"/>
      <c r="R614" s="87"/>
      <c r="S614" s="98"/>
      <c r="T614" s="141"/>
      <c r="U614" s="120"/>
      <c r="V614" s="135"/>
      <c r="W614" s="85"/>
      <c r="X614" s="118"/>
      <c r="Z614" s="82"/>
      <c r="AA614" s="82"/>
      <c r="AB614" s="145"/>
      <c r="AC614" s="143"/>
      <c r="AD614" s="152"/>
      <c r="AE614" s="152"/>
      <c r="AF614" s="152"/>
      <c r="AH614" s="84"/>
      <c r="AI614" s="84"/>
      <c r="AJ614" s="84"/>
      <c r="AK614" s="84"/>
      <c r="AL614" s="84"/>
      <c r="AM614" s="84"/>
      <c r="AN614" s="84"/>
      <c r="AO614" s="84"/>
      <c r="AP614" s="84"/>
      <c r="AQ614" s="84"/>
      <c r="AR614" s="84"/>
    </row>
    <row r="615" spans="2:44" s="146" customFormat="1" x14ac:dyDescent="0.2">
      <c r="B615" s="94"/>
      <c r="C615" s="94"/>
      <c r="D615" s="94"/>
      <c r="E615" s="94"/>
      <c r="F615" s="85"/>
      <c r="G615" s="85"/>
      <c r="H615" s="85"/>
      <c r="I615" s="85"/>
      <c r="J615" s="85"/>
      <c r="K615" s="85"/>
      <c r="L615" s="85"/>
      <c r="M615" s="85"/>
      <c r="N615" s="86"/>
      <c r="O615" s="86"/>
      <c r="P615" s="86"/>
      <c r="Q615" s="86"/>
      <c r="R615" s="87"/>
      <c r="S615" s="98"/>
      <c r="T615" s="141"/>
      <c r="U615" s="120"/>
      <c r="V615" s="135"/>
      <c r="W615" s="85"/>
      <c r="X615" s="118"/>
      <c r="Z615" s="82"/>
      <c r="AA615" s="82"/>
      <c r="AB615" s="145"/>
      <c r="AC615" s="143"/>
      <c r="AD615" s="152"/>
      <c r="AE615" s="152"/>
      <c r="AF615" s="152"/>
      <c r="AH615" s="84"/>
      <c r="AI615" s="84"/>
      <c r="AJ615" s="84"/>
      <c r="AK615" s="84"/>
      <c r="AL615" s="84"/>
      <c r="AM615" s="84"/>
      <c r="AN615" s="84"/>
      <c r="AO615" s="84"/>
      <c r="AP615" s="84"/>
      <c r="AQ615" s="84"/>
      <c r="AR615" s="84"/>
    </row>
    <row r="616" spans="2:44" s="146" customFormat="1" x14ac:dyDescent="0.2">
      <c r="B616" s="94"/>
      <c r="C616" s="94"/>
      <c r="D616" s="94"/>
      <c r="E616" s="94"/>
      <c r="F616" s="85"/>
      <c r="G616" s="85"/>
      <c r="H616" s="85"/>
      <c r="I616" s="85"/>
      <c r="J616" s="85"/>
      <c r="K616" s="85"/>
      <c r="L616" s="85"/>
      <c r="M616" s="85"/>
      <c r="N616" s="86"/>
      <c r="O616" s="86"/>
      <c r="P616" s="86"/>
      <c r="Q616" s="86"/>
      <c r="R616" s="87"/>
      <c r="S616" s="98"/>
      <c r="T616" s="141"/>
      <c r="U616" s="120"/>
      <c r="V616" s="135"/>
      <c r="W616" s="85"/>
      <c r="X616" s="118"/>
      <c r="Z616" s="82"/>
      <c r="AA616" s="82"/>
      <c r="AB616" s="145"/>
      <c r="AC616" s="143"/>
      <c r="AD616" s="152"/>
      <c r="AE616" s="152"/>
      <c r="AF616" s="152"/>
      <c r="AH616" s="84"/>
      <c r="AI616" s="84"/>
      <c r="AJ616" s="84"/>
      <c r="AK616" s="84"/>
      <c r="AL616" s="84"/>
      <c r="AM616" s="84"/>
      <c r="AN616" s="84"/>
      <c r="AO616" s="84"/>
      <c r="AP616" s="84"/>
      <c r="AQ616" s="84"/>
      <c r="AR616" s="84"/>
    </row>
    <row r="617" spans="2:44" s="146" customFormat="1" x14ac:dyDescent="0.2">
      <c r="B617" s="94"/>
      <c r="C617" s="94"/>
      <c r="D617" s="94"/>
      <c r="E617" s="94"/>
      <c r="F617" s="85"/>
      <c r="G617" s="85"/>
      <c r="H617" s="85"/>
      <c r="I617" s="85"/>
      <c r="J617" s="85"/>
      <c r="K617" s="85"/>
      <c r="L617" s="85"/>
      <c r="M617" s="85"/>
      <c r="N617" s="86"/>
      <c r="O617" s="86"/>
      <c r="P617" s="86"/>
      <c r="Q617" s="86"/>
      <c r="R617" s="87"/>
      <c r="S617" s="98"/>
      <c r="T617" s="141"/>
      <c r="U617" s="120"/>
      <c r="V617" s="135"/>
      <c r="W617" s="85"/>
      <c r="X617" s="118"/>
      <c r="Z617" s="82"/>
      <c r="AA617" s="82"/>
      <c r="AB617" s="145"/>
      <c r="AC617" s="143"/>
      <c r="AD617" s="152"/>
      <c r="AE617" s="152"/>
      <c r="AF617" s="152"/>
      <c r="AH617" s="84"/>
      <c r="AI617" s="84"/>
      <c r="AJ617" s="84"/>
      <c r="AK617" s="84"/>
      <c r="AL617" s="84"/>
      <c r="AM617" s="84"/>
      <c r="AN617" s="84"/>
      <c r="AO617" s="84"/>
      <c r="AP617" s="84"/>
      <c r="AQ617" s="84"/>
      <c r="AR617" s="84"/>
    </row>
    <row r="618" spans="2:44" s="146" customFormat="1" x14ac:dyDescent="0.2">
      <c r="B618" s="94"/>
      <c r="C618" s="94"/>
      <c r="D618" s="94"/>
      <c r="E618" s="94"/>
      <c r="F618" s="85"/>
      <c r="G618" s="85"/>
      <c r="H618" s="85"/>
      <c r="I618" s="85"/>
      <c r="J618" s="85"/>
      <c r="K618" s="85"/>
      <c r="L618" s="85"/>
      <c r="M618" s="85"/>
      <c r="N618" s="86"/>
      <c r="O618" s="86"/>
      <c r="P618" s="86"/>
      <c r="Q618" s="86"/>
      <c r="R618" s="87"/>
      <c r="S618" s="98"/>
      <c r="T618" s="141"/>
      <c r="U618" s="120"/>
      <c r="V618" s="135"/>
      <c r="W618" s="85"/>
      <c r="X618" s="118"/>
      <c r="Z618" s="82"/>
      <c r="AA618" s="82"/>
      <c r="AB618" s="145"/>
      <c r="AC618" s="143"/>
      <c r="AD618" s="152"/>
      <c r="AE618" s="152"/>
      <c r="AF618" s="152"/>
      <c r="AH618" s="84"/>
      <c r="AI618" s="84"/>
      <c r="AJ618" s="84"/>
      <c r="AK618" s="84"/>
      <c r="AL618" s="84"/>
      <c r="AM618" s="84"/>
      <c r="AN618" s="84"/>
      <c r="AO618" s="84"/>
      <c r="AP618" s="84"/>
      <c r="AQ618" s="84"/>
      <c r="AR618" s="84"/>
    </row>
    <row r="619" spans="2:44" s="146" customFormat="1" x14ac:dyDescent="0.2">
      <c r="B619" s="94"/>
      <c r="C619" s="94"/>
      <c r="D619" s="94"/>
      <c r="E619" s="94"/>
      <c r="F619" s="85"/>
      <c r="G619" s="85"/>
      <c r="H619" s="85"/>
      <c r="I619" s="85"/>
      <c r="J619" s="85"/>
      <c r="K619" s="85"/>
      <c r="L619" s="85"/>
      <c r="M619" s="85"/>
      <c r="N619" s="86"/>
      <c r="O619" s="86"/>
      <c r="P619" s="86"/>
      <c r="Q619" s="86"/>
      <c r="R619" s="87"/>
      <c r="S619" s="98"/>
      <c r="T619" s="141"/>
      <c r="U619" s="120"/>
      <c r="V619" s="135"/>
      <c r="W619" s="85"/>
      <c r="X619" s="118"/>
      <c r="Z619" s="82"/>
      <c r="AA619" s="82"/>
      <c r="AB619" s="145"/>
      <c r="AC619" s="143"/>
      <c r="AD619" s="152"/>
      <c r="AE619" s="152"/>
      <c r="AF619" s="152"/>
      <c r="AH619" s="84"/>
      <c r="AI619" s="84"/>
      <c r="AJ619" s="84"/>
      <c r="AK619" s="84"/>
      <c r="AL619" s="84"/>
      <c r="AM619" s="84"/>
      <c r="AN619" s="84"/>
      <c r="AO619" s="84"/>
      <c r="AP619" s="84"/>
      <c r="AQ619" s="84"/>
      <c r="AR619" s="84"/>
    </row>
    <row r="620" spans="2:44" s="146" customFormat="1" x14ac:dyDescent="0.2">
      <c r="B620" s="94"/>
      <c r="C620" s="94"/>
      <c r="D620" s="94"/>
      <c r="E620" s="94"/>
      <c r="F620" s="85"/>
      <c r="G620" s="85"/>
      <c r="H620" s="85"/>
      <c r="I620" s="85"/>
      <c r="J620" s="85"/>
      <c r="K620" s="85"/>
      <c r="L620" s="85"/>
      <c r="M620" s="85"/>
      <c r="N620" s="86"/>
      <c r="O620" s="86"/>
      <c r="P620" s="86"/>
      <c r="Q620" s="86"/>
      <c r="R620" s="87"/>
      <c r="S620" s="98"/>
      <c r="T620" s="141"/>
      <c r="U620" s="120"/>
      <c r="V620" s="135"/>
      <c r="W620" s="85"/>
      <c r="X620" s="118"/>
      <c r="Z620" s="82"/>
      <c r="AA620" s="82"/>
      <c r="AB620" s="145"/>
      <c r="AC620" s="143"/>
      <c r="AD620" s="152"/>
      <c r="AE620" s="152"/>
      <c r="AF620" s="152"/>
      <c r="AH620" s="84"/>
      <c r="AI620" s="84"/>
      <c r="AJ620" s="84"/>
      <c r="AK620" s="84"/>
      <c r="AL620" s="84"/>
      <c r="AM620" s="84"/>
      <c r="AN620" s="84"/>
      <c r="AO620" s="84"/>
      <c r="AP620" s="84"/>
      <c r="AQ620" s="84"/>
      <c r="AR620" s="84"/>
    </row>
    <row r="621" spans="2:44" s="146" customFormat="1" x14ac:dyDescent="0.2">
      <c r="B621" s="94"/>
      <c r="C621" s="94"/>
      <c r="D621" s="94"/>
      <c r="E621" s="94"/>
      <c r="F621" s="85"/>
      <c r="G621" s="85"/>
      <c r="H621" s="85"/>
      <c r="I621" s="85"/>
      <c r="J621" s="85"/>
      <c r="K621" s="85"/>
      <c r="L621" s="85"/>
      <c r="M621" s="85"/>
      <c r="N621" s="86"/>
      <c r="O621" s="86"/>
      <c r="P621" s="86"/>
      <c r="Q621" s="86"/>
      <c r="R621" s="87"/>
      <c r="S621" s="98"/>
      <c r="T621" s="141"/>
      <c r="U621" s="120"/>
      <c r="V621" s="135"/>
      <c r="W621" s="85"/>
      <c r="X621" s="118"/>
      <c r="Z621" s="82"/>
      <c r="AA621" s="82"/>
      <c r="AB621" s="145"/>
      <c r="AC621" s="143"/>
      <c r="AD621" s="152"/>
      <c r="AE621" s="152"/>
      <c r="AF621" s="152"/>
      <c r="AH621" s="84"/>
      <c r="AI621" s="84"/>
      <c r="AJ621" s="84"/>
      <c r="AK621" s="84"/>
      <c r="AL621" s="84"/>
      <c r="AM621" s="84"/>
      <c r="AN621" s="84"/>
      <c r="AO621" s="84"/>
      <c r="AP621" s="84"/>
      <c r="AQ621" s="84"/>
      <c r="AR621" s="84"/>
    </row>
    <row r="622" spans="2:44" s="146" customFormat="1" x14ac:dyDescent="0.2">
      <c r="B622" s="94"/>
      <c r="C622" s="94"/>
      <c r="D622" s="94"/>
      <c r="E622" s="94"/>
      <c r="F622" s="85"/>
      <c r="G622" s="85"/>
      <c r="H622" s="85"/>
      <c r="I622" s="85"/>
      <c r="J622" s="85"/>
      <c r="K622" s="85"/>
      <c r="L622" s="85"/>
      <c r="M622" s="85"/>
      <c r="N622" s="86"/>
      <c r="O622" s="86"/>
      <c r="P622" s="86"/>
      <c r="Q622" s="86"/>
      <c r="R622" s="87"/>
      <c r="S622" s="98"/>
      <c r="T622" s="141"/>
      <c r="U622" s="120"/>
      <c r="V622" s="135"/>
      <c r="W622" s="85"/>
      <c r="X622" s="118"/>
      <c r="Z622" s="82"/>
      <c r="AA622" s="82"/>
      <c r="AB622" s="145"/>
      <c r="AC622" s="143"/>
      <c r="AD622" s="152"/>
      <c r="AE622" s="152"/>
      <c r="AF622" s="152"/>
      <c r="AH622" s="84"/>
      <c r="AI622" s="84"/>
      <c r="AJ622" s="84"/>
      <c r="AK622" s="84"/>
      <c r="AL622" s="84"/>
      <c r="AM622" s="84"/>
      <c r="AN622" s="84"/>
      <c r="AO622" s="84"/>
      <c r="AP622" s="84"/>
      <c r="AQ622" s="84"/>
      <c r="AR622" s="84"/>
    </row>
    <row r="623" spans="2:44" s="146" customFormat="1" x14ac:dyDescent="0.2">
      <c r="B623" s="94"/>
      <c r="C623" s="94"/>
      <c r="D623" s="94"/>
      <c r="E623" s="94"/>
      <c r="F623" s="85"/>
      <c r="G623" s="85"/>
      <c r="H623" s="85"/>
      <c r="I623" s="85"/>
      <c r="J623" s="85"/>
      <c r="K623" s="85"/>
      <c r="L623" s="85"/>
      <c r="M623" s="85"/>
      <c r="N623" s="86"/>
      <c r="O623" s="86"/>
      <c r="P623" s="86"/>
      <c r="Q623" s="86"/>
      <c r="R623" s="87"/>
      <c r="S623" s="98"/>
      <c r="T623" s="141"/>
      <c r="U623" s="120"/>
      <c r="V623" s="135"/>
      <c r="W623" s="85"/>
      <c r="X623" s="118"/>
      <c r="Z623" s="82"/>
      <c r="AA623" s="82"/>
      <c r="AB623" s="145"/>
      <c r="AC623" s="143"/>
      <c r="AD623" s="152"/>
      <c r="AE623" s="152"/>
      <c r="AF623" s="152"/>
      <c r="AH623" s="84"/>
      <c r="AI623" s="84"/>
      <c r="AJ623" s="84"/>
      <c r="AK623" s="84"/>
      <c r="AL623" s="84"/>
      <c r="AM623" s="84"/>
      <c r="AN623" s="84"/>
      <c r="AO623" s="84"/>
      <c r="AP623" s="84"/>
      <c r="AQ623" s="84"/>
      <c r="AR623" s="84"/>
    </row>
    <row r="624" spans="2:44" s="146" customFormat="1" x14ac:dyDescent="0.2">
      <c r="B624" s="94"/>
      <c r="C624" s="94"/>
      <c r="D624" s="94"/>
      <c r="E624" s="94"/>
      <c r="F624" s="85"/>
      <c r="G624" s="85"/>
      <c r="H624" s="85"/>
      <c r="I624" s="85"/>
      <c r="J624" s="85"/>
      <c r="K624" s="85"/>
      <c r="L624" s="85"/>
      <c r="M624" s="85"/>
      <c r="N624" s="86"/>
      <c r="O624" s="86"/>
      <c r="P624" s="86"/>
      <c r="Q624" s="86"/>
      <c r="R624" s="87"/>
      <c r="S624" s="98"/>
      <c r="T624" s="141"/>
      <c r="U624" s="120"/>
      <c r="V624" s="135"/>
      <c r="W624" s="85"/>
      <c r="X624" s="118"/>
      <c r="Z624" s="82"/>
      <c r="AA624" s="82"/>
      <c r="AB624" s="145"/>
      <c r="AC624" s="143"/>
      <c r="AD624" s="152"/>
      <c r="AE624" s="152"/>
      <c r="AF624" s="152"/>
      <c r="AH624" s="84"/>
      <c r="AI624" s="84"/>
      <c r="AJ624" s="84"/>
      <c r="AK624" s="84"/>
      <c r="AL624" s="84"/>
      <c r="AM624" s="84"/>
      <c r="AN624" s="84"/>
      <c r="AO624" s="84"/>
      <c r="AP624" s="84"/>
      <c r="AQ624" s="84"/>
      <c r="AR624" s="84"/>
    </row>
    <row r="625" spans="2:44" s="146" customFormat="1" x14ac:dyDescent="0.2">
      <c r="B625" s="94"/>
      <c r="C625" s="94"/>
      <c r="D625" s="94"/>
      <c r="E625" s="94"/>
      <c r="F625" s="85"/>
      <c r="G625" s="85"/>
      <c r="H625" s="85"/>
      <c r="I625" s="85"/>
      <c r="J625" s="85"/>
      <c r="K625" s="85"/>
      <c r="L625" s="85"/>
      <c r="M625" s="85"/>
      <c r="N625" s="86"/>
      <c r="O625" s="86"/>
      <c r="P625" s="86"/>
      <c r="Q625" s="86"/>
      <c r="R625" s="87"/>
      <c r="S625" s="98"/>
      <c r="T625" s="141"/>
      <c r="U625" s="120"/>
      <c r="V625" s="135"/>
      <c r="W625" s="85"/>
      <c r="X625" s="118"/>
      <c r="Z625" s="82"/>
      <c r="AA625" s="82"/>
      <c r="AB625" s="145"/>
      <c r="AC625" s="143"/>
      <c r="AD625" s="152"/>
      <c r="AE625" s="152"/>
      <c r="AF625" s="152"/>
      <c r="AH625" s="84"/>
      <c r="AI625" s="84"/>
      <c r="AJ625" s="84"/>
      <c r="AK625" s="84"/>
      <c r="AL625" s="84"/>
      <c r="AM625" s="84"/>
      <c r="AN625" s="84"/>
      <c r="AO625" s="84"/>
      <c r="AP625" s="84"/>
      <c r="AQ625" s="84"/>
      <c r="AR625" s="84"/>
    </row>
    <row r="626" spans="2:44" s="146" customFormat="1" x14ac:dyDescent="0.2">
      <c r="B626" s="94"/>
      <c r="C626" s="94"/>
      <c r="D626" s="94"/>
      <c r="E626" s="94"/>
      <c r="F626" s="85"/>
      <c r="G626" s="85"/>
      <c r="H626" s="85"/>
      <c r="I626" s="85"/>
      <c r="J626" s="85"/>
      <c r="K626" s="85"/>
      <c r="L626" s="85"/>
      <c r="M626" s="85"/>
      <c r="N626" s="86"/>
      <c r="O626" s="86"/>
      <c r="P626" s="86"/>
      <c r="Q626" s="86"/>
      <c r="R626" s="87"/>
      <c r="S626" s="98"/>
      <c r="T626" s="141"/>
      <c r="U626" s="120"/>
      <c r="V626" s="135"/>
      <c r="W626" s="85"/>
      <c r="X626" s="118"/>
      <c r="Z626" s="82"/>
      <c r="AA626" s="82"/>
      <c r="AB626" s="145"/>
      <c r="AC626" s="143"/>
      <c r="AD626" s="152"/>
      <c r="AE626" s="152"/>
      <c r="AF626" s="152"/>
      <c r="AH626" s="84"/>
      <c r="AI626" s="84"/>
      <c r="AJ626" s="84"/>
      <c r="AK626" s="84"/>
      <c r="AL626" s="84"/>
      <c r="AM626" s="84"/>
      <c r="AN626" s="84"/>
      <c r="AO626" s="84"/>
      <c r="AP626" s="84"/>
      <c r="AQ626" s="84"/>
      <c r="AR626" s="84"/>
    </row>
    <row r="627" spans="2:44" s="146" customFormat="1" x14ac:dyDescent="0.2">
      <c r="B627" s="94"/>
      <c r="C627" s="94"/>
      <c r="D627" s="94"/>
      <c r="E627" s="94"/>
      <c r="F627" s="85"/>
      <c r="G627" s="85"/>
      <c r="H627" s="85"/>
      <c r="I627" s="85"/>
      <c r="J627" s="85"/>
      <c r="K627" s="85"/>
      <c r="L627" s="85"/>
      <c r="M627" s="85"/>
      <c r="N627" s="86"/>
      <c r="O627" s="86"/>
      <c r="P627" s="86"/>
      <c r="Q627" s="86"/>
      <c r="R627" s="87"/>
      <c r="S627" s="98"/>
      <c r="T627" s="141"/>
      <c r="U627" s="120"/>
      <c r="V627" s="135"/>
      <c r="W627" s="85"/>
      <c r="X627" s="118"/>
      <c r="Z627" s="82"/>
      <c r="AA627" s="82"/>
      <c r="AB627" s="145"/>
      <c r="AC627" s="143"/>
      <c r="AD627" s="152"/>
      <c r="AE627" s="152"/>
      <c r="AF627" s="152"/>
      <c r="AH627" s="84"/>
      <c r="AI627" s="84"/>
      <c r="AJ627" s="84"/>
      <c r="AK627" s="84"/>
      <c r="AL627" s="84"/>
      <c r="AM627" s="84"/>
      <c r="AN627" s="84"/>
      <c r="AO627" s="84"/>
      <c r="AP627" s="84"/>
      <c r="AQ627" s="84"/>
      <c r="AR627" s="84"/>
    </row>
    <row r="628" spans="2:44" s="146" customFormat="1" x14ac:dyDescent="0.2">
      <c r="B628" s="94"/>
      <c r="C628" s="94"/>
      <c r="D628" s="94"/>
      <c r="E628" s="94"/>
      <c r="F628" s="85"/>
      <c r="G628" s="85"/>
      <c r="H628" s="85"/>
      <c r="I628" s="85"/>
      <c r="J628" s="85"/>
      <c r="K628" s="85"/>
      <c r="L628" s="85"/>
      <c r="M628" s="85"/>
      <c r="N628" s="86"/>
      <c r="O628" s="86"/>
      <c r="P628" s="86"/>
      <c r="Q628" s="86"/>
      <c r="R628" s="87"/>
      <c r="S628" s="98"/>
      <c r="T628" s="141"/>
      <c r="U628" s="120"/>
      <c r="V628" s="135"/>
      <c r="W628" s="85"/>
      <c r="X628" s="118"/>
      <c r="Z628" s="82"/>
      <c r="AA628" s="82"/>
      <c r="AB628" s="145"/>
      <c r="AC628" s="143"/>
      <c r="AD628" s="152"/>
      <c r="AE628" s="152"/>
      <c r="AF628" s="152"/>
      <c r="AH628" s="84"/>
      <c r="AI628" s="84"/>
      <c r="AJ628" s="84"/>
      <c r="AK628" s="84"/>
      <c r="AL628" s="84"/>
      <c r="AM628" s="84"/>
      <c r="AN628" s="84"/>
      <c r="AO628" s="84"/>
      <c r="AP628" s="84"/>
      <c r="AQ628" s="84"/>
      <c r="AR628" s="84"/>
    </row>
    <row r="629" spans="2:44" s="146" customFormat="1" x14ac:dyDescent="0.2">
      <c r="B629" s="94"/>
      <c r="C629" s="94"/>
      <c r="D629" s="94"/>
      <c r="E629" s="94"/>
      <c r="F629" s="85"/>
      <c r="G629" s="85"/>
      <c r="H629" s="85"/>
      <c r="I629" s="85"/>
      <c r="J629" s="85"/>
      <c r="K629" s="85"/>
      <c r="L629" s="85"/>
      <c r="M629" s="85"/>
      <c r="N629" s="86"/>
      <c r="O629" s="86"/>
      <c r="P629" s="86"/>
      <c r="Q629" s="86"/>
      <c r="R629" s="87"/>
      <c r="S629" s="98"/>
      <c r="T629" s="141"/>
      <c r="U629" s="120"/>
      <c r="V629" s="135"/>
      <c r="W629" s="85"/>
      <c r="X629" s="118"/>
      <c r="Z629" s="82"/>
      <c r="AA629" s="82"/>
      <c r="AB629" s="145"/>
      <c r="AC629" s="143"/>
      <c r="AD629" s="152"/>
      <c r="AE629" s="152"/>
      <c r="AF629" s="152"/>
      <c r="AH629" s="84"/>
      <c r="AI629" s="84"/>
      <c r="AJ629" s="84"/>
      <c r="AK629" s="84"/>
      <c r="AL629" s="84"/>
      <c r="AM629" s="84"/>
      <c r="AN629" s="84"/>
      <c r="AO629" s="84"/>
      <c r="AP629" s="84"/>
      <c r="AQ629" s="84"/>
      <c r="AR629" s="84"/>
    </row>
    <row r="630" spans="2:44" s="146" customFormat="1" x14ac:dyDescent="0.2">
      <c r="B630" s="94"/>
      <c r="C630" s="94"/>
      <c r="D630" s="94"/>
      <c r="E630" s="94"/>
      <c r="F630" s="85"/>
      <c r="G630" s="85"/>
      <c r="H630" s="85"/>
      <c r="I630" s="85"/>
      <c r="J630" s="85"/>
      <c r="K630" s="85"/>
      <c r="L630" s="85"/>
      <c r="M630" s="85"/>
      <c r="N630" s="86"/>
      <c r="O630" s="86"/>
      <c r="P630" s="86"/>
      <c r="Q630" s="86"/>
      <c r="R630" s="87"/>
      <c r="S630" s="98"/>
      <c r="T630" s="141"/>
      <c r="U630" s="120"/>
      <c r="V630" s="135"/>
      <c r="W630" s="85"/>
      <c r="X630" s="118"/>
      <c r="Z630" s="82"/>
      <c r="AA630" s="82"/>
      <c r="AB630" s="145"/>
      <c r="AC630" s="143"/>
      <c r="AD630" s="152"/>
      <c r="AE630" s="152"/>
      <c r="AF630" s="152"/>
      <c r="AH630" s="84"/>
      <c r="AI630" s="84"/>
      <c r="AJ630" s="84"/>
      <c r="AK630" s="84"/>
      <c r="AL630" s="84"/>
      <c r="AM630" s="84"/>
      <c r="AN630" s="84"/>
      <c r="AO630" s="84"/>
      <c r="AP630" s="84"/>
      <c r="AQ630" s="84"/>
      <c r="AR630" s="84"/>
    </row>
    <row r="631" spans="2:44" s="146" customFormat="1" x14ac:dyDescent="0.2">
      <c r="B631" s="94"/>
      <c r="C631" s="94"/>
      <c r="D631" s="94"/>
      <c r="E631" s="94"/>
      <c r="F631" s="85"/>
      <c r="G631" s="85"/>
      <c r="H631" s="85"/>
      <c r="I631" s="85"/>
      <c r="J631" s="85"/>
      <c r="K631" s="85"/>
      <c r="L631" s="85"/>
      <c r="M631" s="85"/>
      <c r="N631" s="86"/>
      <c r="O631" s="86"/>
      <c r="P631" s="86"/>
      <c r="Q631" s="86"/>
      <c r="R631" s="87"/>
      <c r="S631" s="98"/>
      <c r="T631" s="141"/>
      <c r="U631" s="120"/>
      <c r="V631" s="135"/>
      <c r="W631" s="85"/>
      <c r="X631" s="118"/>
      <c r="Z631" s="82"/>
      <c r="AA631" s="82"/>
      <c r="AB631" s="145"/>
      <c r="AC631" s="143"/>
      <c r="AD631" s="152"/>
      <c r="AE631" s="152"/>
      <c r="AF631" s="152"/>
      <c r="AH631" s="84"/>
      <c r="AI631" s="84"/>
      <c r="AJ631" s="84"/>
      <c r="AK631" s="84"/>
      <c r="AL631" s="84"/>
      <c r="AM631" s="84"/>
      <c r="AN631" s="84"/>
      <c r="AO631" s="84"/>
      <c r="AP631" s="84"/>
      <c r="AQ631" s="84"/>
      <c r="AR631" s="84"/>
    </row>
    <row r="632" spans="2:44" s="146" customFormat="1" x14ac:dyDescent="0.2">
      <c r="B632" s="94"/>
      <c r="C632" s="94"/>
      <c r="D632" s="94"/>
      <c r="E632" s="94"/>
      <c r="F632" s="85"/>
      <c r="G632" s="85"/>
      <c r="H632" s="85"/>
      <c r="I632" s="85"/>
      <c r="J632" s="85"/>
      <c r="K632" s="85"/>
      <c r="L632" s="85"/>
      <c r="M632" s="85"/>
      <c r="N632" s="86"/>
      <c r="O632" s="86"/>
      <c r="P632" s="86"/>
      <c r="Q632" s="86"/>
      <c r="R632" s="87"/>
      <c r="S632" s="98"/>
      <c r="T632" s="141"/>
      <c r="U632" s="120"/>
      <c r="V632" s="135"/>
      <c r="W632" s="85"/>
      <c r="X632" s="118"/>
      <c r="Z632" s="82"/>
      <c r="AA632" s="82"/>
      <c r="AB632" s="145"/>
      <c r="AC632" s="143"/>
      <c r="AD632" s="152"/>
      <c r="AE632" s="152"/>
      <c r="AF632" s="152"/>
      <c r="AH632" s="84"/>
      <c r="AI632" s="84"/>
      <c r="AJ632" s="84"/>
      <c r="AK632" s="84"/>
      <c r="AL632" s="84"/>
      <c r="AM632" s="84"/>
      <c r="AN632" s="84"/>
      <c r="AO632" s="84"/>
      <c r="AP632" s="84"/>
      <c r="AQ632" s="84"/>
      <c r="AR632" s="84"/>
    </row>
    <row r="633" spans="2:44" s="146" customFormat="1" x14ac:dyDescent="0.2">
      <c r="B633" s="94"/>
      <c r="C633" s="94"/>
      <c r="D633" s="94"/>
      <c r="E633" s="94"/>
      <c r="F633" s="85"/>
      <c r="G633" s="85"/>
      <c r="H633" s="85"/>
      <c r="I633" s="85"/>
      <c r="J633" s="85"/>
      <c r="K633" s="85"/>
      <c r="L633" s="85"/>
      <c r="M633" s="85"/>
      <c r="N633" s="86"/>
      <c r="O633" s="86"/>
      <c r="P633" s="86"/>
      <c r="Q633" s="86"/>
      <c r="R633" s="87"/>
      <c r="S633" s="98"/>
      <c r="T633" s="141"/>
      <c r="U633" s="120"/>
      <c r="V633" s="135"/>
      <c r="W633" s="85"/>
      <c r="X633" s="118"/>
      <c r="Z633" s="82"/>
      <c r="AA633" s="82"/>
      <c r="AB633" s="145"/>
      <c r="AC633" s="143"/>
      <c r="AD633" s="152"/>
      <c r="AE633" s="152"/>
      <c r="AF633" s="152"/>
      <c r="AH633" s="84"/>
      <c r="AI633" s="84"/>
      <c r="AJ633" s="84"/>
      <c r="AK633" s="84"/>
      <c r="AL633" s="84"/>
      <c r="AM633" s="84"/>
      <c r="AN633" s="84"/>
      <c r="AO633" s="84"/>
      <c r="AP633" s="84"/>
      <c r="AQ633" s="84"/>
      <c r="AR633" s="84"/>
    </row>
    <row r="634" spans="2:44" s="146" customFormat="1" x14ac:dyDescent="0.2">
      <c r="B634" s="94"/>
      <c r="C634" s="94"/>
      <c r="D634" s="94"/>
      <c r="E634" s="94"/>
      <c r="F634" s="85"/>
      <c r="G634" s="85"/>
      <c r="H634" s="85"/>
      <c r="I634" s="85"/>
      <c r="J634" s="85"/>
      <c r="K634" s="85"/>
      <c r="L634" s="85"/>
      <c r="M634" s="85"/>
      <c r="N634" s="86"/>
      <c r="O634" s="86"/>
      <c r="P634" s="86"/>
      <c r="Q634" s="86"/>
      <c r="R634" s="87"/>
      <c r="S634" s="98"/>
      <c r="T634" s="141"/>
      <c r="U634" s="120"/>
      <c r="V634" s="135"/>
      <c r="W634" s="85"/>
      <c r="X634" s="118"/>
      <c r="Z634" s="82"/>
      <c r="AA634" s="82"/>
      <c r="AB634" s="145"/>
      <c r="AC634" s="143"/>
      <c r="AD634" s="152"/>
      <c r="AE634" s="152"/>
      <c r="AF634" s="152"/>
      <c r="AH634" s="84"/>
      <c r="AI634" s="84"/>
      <c r="AJ634" s="84"/>
      <c r="AK634" s="84"/>
      <c r="AL634" s="84"/>
      <c r="AM634" s="84"/>
      <c r="AN634" s="84"/>
      <c r="AO634" s="84"/>
      <c r="AP634" s="84"/>
      <c r="AQ634" s="84"/>
      <c r="AR634" s="84"/>
    </row>
    <row r="635" spans="2:44" s="146" customFormat="1" x14ac:dyDescent="0.2">
      <c r="B635" s="94"/>
      <c r="C635" s="94"/>
      <c r="D635" s="94"/>
      <c r="E635" s="94"/>
      <c r="F635" s="85"/>
      <c r="G635" s="85"/>
      <c r="H635" s="85"/>
      <c r="I635" s="85"/>
      <c r="J635" s="85"/>
      <c r="K635" s="85"/>
      <c r="L635" s="85"/>
      <c r="M635" s="85"/>
      <c r="N635" s="86"/>
      <c r="O635" s="86"/>
      <c r="P635" s="86"/>
      <c r="Q635" s="86"/>
      <c r="R635" s="87"/>
      <c r="S635" s="98"/>
      <c r="T635" s="141"/>
      <c r="U635" s="120"/>
      <c r="V635" s="135"/>
      <c r="W635" s="85"/>
      <c r="X635" s="118"/>
      <c r="Z635" s="82"/>
      <c r="AA635" s="82"/>
      <c r="AB635" s="145"/>
      <c r="AC635" s="143"/>
      <c r="AD635" s="152"/>
      <c r="AE635" s="152"/>
      <c r="AF635" s="152"/>
      <c r="AH635" s="84"/>
      <c r="AI635" s="84"/>
      <c r="AJ635" s="84"/>
      <c r="AK635" s="84"/>
      <c r="AL635" s="84"/>
      <c r="AM635" s="84"/>
      <c r="AN635" s="84"/>
      <c r="AO635" s="84"/>
      <c r="AP635" s="84"/>
      <c r="AQ635" s="84"/>
      <c r="AR635" s="84"/>
    </row>
    <row r="636" spans="2:44" s="146" customFormat="1" x14ac:dyDescent="0.2">
      <c r="B636" s="94"/>
      <c r="C636" s="94"/>
      <c r="D636" s="94"/>
      <c r="E636" s="94"/>
      <c r="F636" s="85"/>
      <c r="G636" s="85"/>
      <c r="H636" s="85"/>
      <c r="I636" s="85"/>
      <c r="J636" s="85"/>
      <c r="K636" s="85"/>
      <c r="L636" s="85"/>
      <c r="M636" s="85"/>
      <c r="N636" s="86"/>
      <c r="O636" s="86"/>
      <c r="P636" s="86"/>
      <c r="Q636" s="86"/>
      <c r="R636" s="87"/>
      <c r="S636" s="98"/>
      <c r="T636" s="141"/>
      <c r="U636" s="120"/>
      <c r="V636" s="135"/>
      <c r="W636" s="85"/>
      <c r="X636" s="118"/>
      <c r="Z636" s="82"/>
      <c r="AA636" s="82"/>
      <c r="AB636" s="145"/>
      <c r="AC636" s="143"/>
      <c r="AD636" s="152"/>
      <c r="AE636" s="152"/>
      <c r="AF636" s="152"/>
      <c r="AH636" s="84"/>
      <c r="AI636" s="84"/>
      <c r="AJ636" s="84"/>
      <c r="AK636" s="84"/>
      <c r="AL636" s="84"/>
      <c r="AM636" s="84"/>
      <c r="AN636" s="84"/>
      <c r="AO636" s="84"/>
      <c r="AP636" s="84"/>
      <c r="AQ636" s="84"/>
      <c r="AR636" s="84"/>
    </row>
    <row r="637" spans="2:44" s="146" customFormat="1" x14ac:dyDescent="0.2">
      <c r="B637" s="94"/>
      <c r="C637" s="94"/>
      <c r="D637" s="94"/>
      <c r="E637" s="94"/>
      <c r="F637" s="85"/>
      <c r="G637" s="85"/>
      <c r="H637" s="85"/>
      <c r="I637" s="85"/>
      <c r="J637" s="85"/>
      <c r="K637" s="85"/>
      <c r="L637" s="85"/>
      <c r="M637" s="85"/>
      <c r="N637" s="86"/>
      <c r="O637" s="86"/>
      <c r="P637" s="86"/>
      <c r="Q637" s="86"/>
      <c r="R637" s="87"/>
      <c r="S637" s="98"/>
      <c r="T637" s="141"/>
      <c r="U637" s="120"/>
      <c r="V637" s="135"/>
      <c r="W637" s="85"/>
      <c r="X637" s="118"/>
      <c r="Z637" s="82"/>
      <c r="AA637" s="82"/>
      <c r="AB637" s="145"/>
      <c r="AC637" s="143"/>
      <c r="AD637" s="152"/>
      <c r="AE637" s="152"/>
      <c r="AF637" s="152"/>
      <c r="AH637" s="84"/>
      <c r="AI637" s="84"/>
      <c r="AJ637" s="84"/>
      <c r="AK637" s="84"/>
      <c r="AL637" s="84"/>
      <c r="AM637" s="84"/>
      <c r="AN637" s="84"/>
      <c r="AO637" s="84"/>
      <c r="AP637" s="84"/>
      <c r="AQ637" s="84"/>
      <c r="AR637" s="84"/>
    </row>
    <row r="638" spans="2:44" s="146" customFormat="1" x14ac:dyDescent="0.2">
      <c r="B638" s="94"/>
      <c r="C638" s="94"/>
      <c r="D638" s="94"/>
      <c r="E638" s="94"/>
      <c r="F638" s="85"/>
      <c r="G638" s="85"/>
      <c r="H638" s="85"/>
      <c r="I638" s="85"/>
      <c r="J638" s="85"/>
      <c r="K638" s="85"/>
      <c r="L638" s="85"/>
      <c r="M638" s="85"/>
      <c r="N638" s="86"/>
      <c r="O638" s="86"/>
      <c r="P638" s="86"/>
      <c r="Q638" s="86"/>
      <c r="R638" s="87"/>
      <c r="S638" s="98"/>
      <c r="T638" s="141"/>
      <c r="U638" s="120"/>
      <c r="V638" s="135"/>
      <c r="W638" s="85"/>
      <c r="X638" s="118"/>
      <c r="Z638" s="82"/>
      <c r="AA638" s="82"/>
      <c r="AB638" s="145"/>
      <c r="AC638" s="143"/>
      <c r="AD638" s="152"/>
      <c r="AE638" s="152"/>
      <c r="AF638" s="152"/>
      <c r="AH638" s="84"/>
      <c r="AI638" s="84"/>
      <c r="AJ638" s="84"/>
      <c r="AK638" s="84"/>
      <c r="AL638" s="84"/>
      <c r="AM638" s="84"/>
      <c r="AN638" s="84"/>
      <c r="AO638" s="84"/>
      <c r="AP638" s="84"/>
      <c r="AQ638" s="84"/>
      <c r="AR638" s="84"/>
    </row>
    <row r="639" spans="2:44" s="146" customFormat="1" x14ac:dyDescent="0.2">
      <c r="B639" s="94"/>
      <c r="C639" s="94"/>
      <c r="D639" s="94"/>
      <c r="E639" s="94"/>
      <c r="F639" s="85"/>
      <c r="G639" s="85"/>
      <c r="H639" s="85"/>
      <c r="I639" s="85"/>
      <c r="J639" s="85"/>
      <c r="K639" s="85"/>
      <c r="L639" s="85"/>
      <c r="M639" s="85"/>
      <c r="N639" s="86"/>
      <c r="O639" s="86"/>
      <c r="P639" s="86"/>
      <c r="Q639" s="86"/>
      <c r="R639" s="87"/>
      <c r="S639" s="98"/>
      <c r="T639" s="141"/>
      <c r="U639" s="120"/>
      <c r="V639" s="135"/>
      <c r="W639" s="85"/>
      <c r="X639" s="118"/>
      <c r="Z639" s="82"/>
      <c r="AA639" s="82"/>
      <c r="AB639" s="145"/>
      <c r="AC639" s="143"/>
      <c r="AD639" s="152"/>
      <c r="AE639" s="152"/>
      <c r="AF639" s="152"/>
      <c r="AH639" s="84"/>
      <c r="AI639" s="84"/>
      <c r="AJ639" s="84"/>
      <c r="AK639" s="84"/>
      <c r="AL639" s="84"/>
      <c r="AM639" s="84"/>
      <c r="AN639" s="84"/>
      <c r="AO639" s="84"/>
      <c r="AP639" s="84"/>
      <c r="AQ639" s="84"/>
      <c r="AR639" s="84"/>
    </row>
    <row r="640" spans="2:44" s="146" customFormat="1" x14ac:dyDescent="0.2">
      <c r="B640" s="94"/>
      <c r="C640" s="94"/>
      <c r="D640" s="94"/>
      <c r="E640" s="94"/>
      <c r="F640" s="85"/>
      <c r="G640" s="85"/>
      <c r="H640" s="85"/>
      <c r="I640" s="85"/>
      <c r="J640" s="85"/>
      <c r="K640" s="85"/>
      <c r="L640" s="85"/>
      <c r="M640" s="85"/>
      <c r="N640" s="86"/>
      <c r="O640" s="86"/>
      <c r="P640" s="86"/>
      <c r="Q640" s="86"/>
      <c r="R640" s="87"/>
      <c r="S640" s="98"/>
      <c r="T640" s="141"/>
      <c r="U640" s="120"/>
      <c r="V640" s="135"/>
      <c r="W640" s="85"/>
      <c r="X640" s="118"/>
      <c r="Z640" s="82"/>
      <c r="AA640" s="82"/>
      <c r="AB640" s="145"/>
      <c r="AC640" s="143"/>
      <c r="AD640" s="152"/>
      <c r="AE640" s="152"/>
      <c r="AF640" s="152"/>
      <c r="AH640" s="84"/>
      <c r="AI640" s="84"/>
      <c r="AJ640" s="84"/>
      <c r="AK640" s="84"/>
      <c r="AL640" s="84"/>
      <c r="AM640" s="84"/>
      <c r="AN640" s="84"/>
      <c r="AO640" s="84"/>
      <c r="AP640" s="84"/>
      <c r="AQ640" s="84"/>
      <c r="AR640" s="84"/>
    </row>
    <row r="641" spans="2:44" s="146" customFormat="1" x14ac:dyDescent="0.2">
      <c r="B641" s="94"/>
      <c r="C641" s="94"/>
      <c r="D641" s="94"/>
      <c r="E641" s="94"/>
      <c r="F641" s="85"/>
      <c r="G641" s="85"/>
      <c r="H641" s="85"/>
      <c r="I641" s="85"/>
      <c r="J641" s="85"/>
      <c r="K641" s="85"/>
      <c r="L641" s="85"/>
      <c r="M641" s="85"/>
      <c r="N641" s="86"/>
      <c r="O641" s="86"/>
      <c r="P641" s="86"/>
      <c r="Q641" s="86"/>
      <c r="R641" s="87"/>
      <c r="S641" s="98"/>
      <c r="T641" s="141"/>
      <c r="U641" s="120"/>
      <c r="V641" s="135"/>
      <c r="W641" s="85"/>
      <c r="X641" s="118"/>
      <c r="Z641" s="82"/>
      <c r="AA641" s="82"/>
      <c r="AB641" s="145"/>
      <c r="AC641" s="143"/>
      <c r="AD641" s="152"/>
      <c r="AE641" s="152"/>
      <c r="AF641" s="152"/>
      <c r="AH641" s="84"/>
      <c r="AI641" s="84"/>
      <c r="AJ641" s="84"/>
      <c r="AK641" s="84"/>
      <c r="AL641" s="84"/>
      <c r="AM641" s="84"/>
      <c r="AN641" s="84"/>
      <c r="AO641" s="84"/>
      <c r="AP641" s="84"/>
      <c r="AQ641" s="84"/>
      <c r="AR641" s="84"/>
    </row>
    <row r="642" spans="2:44" s="146" customFormat="1" x14ac:dyDescent="0.2">
      <c r="B642" s="94"/>
      <c r="C642" s="94"/>
      <c r="D642" s="94"/>
      <c r="E642" s="94"/>
      <c r="F642" s="85"/>
      <c r="G642" s="85"/>
      <c r="H642" s="85"/>
      <c r="I642" s="85"/>
      <c r="J642" s="85"/>
      <c r="K642" s="85"/>
      <c r="L642" s="85"/>
      <c r="M642" s="85"/>
      <c r="N642" s="86"/>
      <c r="O642" s="86"/>
      <c r="P642" s="86"/>
      <c r="Q642" s="86"/>
      <c r="R642" s="87"/>
      <c r="S642" s="98"/>
      <c r="T642" s="141"/>
      <c r="U642" s="120"/>
      <c r="V642" s="135"/>
      <c r="W642" s="85"/>
      <c r="X642" s="118"/>
      <c r="Z642" s="82"/>
      <c r="AA642" s="82"/>
      <c r="AB642" s="145"/>
      <c r="AC642" s="143"/>
      <c r="AD642" s="152"/>
      <c r="AE642" s="152"/>
      <c r="AF642" s="152"/>
      <c r="AH642" s="84"/>
      <c r="AI642" s="84"/>
      <c r="AJ642" s="84"/>
      <c r="AK642" s="84"/>
      <c r="AL642" s="84"/>
      <c r="AM642" s="84"/>
      <c r="AN642" s="84"/>
      <c r="AO642" s="84"/>
      <c r="AP642" s="84"/>
      <c r="AQ642" s="84"/>
      <c r="AR642" s="84"/>
    </row>
    <row r="643" spans="2:44" s="146" customFormat="1" x14ac:dyDescent="0.2">
      <c r="B643" s="94"/>
      <c r="C643" s="94"/>
      <c r="D643" s="94"/>
      <c r="E643" s="94"/>
      <c r="F643" s="85"/>
      <c r="G643" s="85"/>
      <c r="H643" s="85"/>
      <c r="I643" s="85"/>
      <c r="J643" s="85"/>
      <c r="K643" s="85"/>
      <c r="L643" s="85"/>
      <c r="M643" s="85"/>
      <c r="N643" s="86"/>
      <c r="O643" s="86"/>
      <c r="P643" s="86"/>
      <c r="Q643" s="86"/>
      <c r="R643" s="87"/>
      <c r="S643" s="98"/>
      <c r="T643" s="141"/>
      <c r="U643" s="120"/>
      <c r="V643" s="135"/>
      <c r="W643" s="85"/>
      <c r="X643" s="118"/>
      <c r="Z643" s="82"/>
      <c r="AA643" s="82"/>
      <c r="AB643" s="145"/>
      <c r="AC643" s="143"/>
      <c r="AD643" s="152"/>
      <c r="AE643" s="152"/>
      <c r="AF643" s="152"/>
      <c r="AH643" s="84"/>
      <c r="AI643" s="84"/>
      <c r="AJ643" s="84"/>
      <c r="AK643" s="84"/>
      <c r="AL643" s="84"/>
      <c r="AM643" s="84"/>
      <c r="AN643" s="84"/>
      <c r="AO643" s="84"/>
      <c r="AP643" s="84"/>
      <c r="AQ643" s="84"/>
      <c r="AR643" s="84"/>
    </row>
    <row r="644" spans="2:44" s="146" customFormat="1" x14ac:dyDescent="0.2">
      <c r="B644" s="94"/>
      <c r="C644" s="94"/>
      <c r="D644" s="94"/>
      <c r="E644" s="94"/>
      <c r="F644" s="85"/>
      <c r="G644" s="85"/>
      <c r="H644" s="85"/>
      <c r="I644" s="85"/>
      <c r="J644" s="85"/>
      <c r="K644" s="85"/>
      <c r="L644" s="85"/>
      <c r="M644" s="85"/>
      <c r="N644" s="86"/>
      <c r="O644" s="86"/>
      <c r="P644" s="86"/>
      <c r="Q644" s="86"/>
      <c r="R644" s="87"/>
      <c r="S644" s="98"/>
      <c r="T644" s="141"/>
      <c r="U644" s="120"/>
      <c r="V644" s="135"/>
      <c r="W644" s="85"/>
      <c r="X644" s="118"/>
      <c r="Z644" s="82"/>
      <c r="AA644" s="82"/>
      <c r="AB644" s="145"/>
      <c r="AC644" s="143"/>
      <c r="AD644" s="152"/>
      <c r="AE644" s="152"/>
      <c r="AF644" s="152"/>
      <c r="AH644" s="84"/>
      <c r="AI644" s="84"/>
      <c r="AJ644" s="84"/>
      <c r="AK644" s="84"/>
      <c r="AL644" s="84"/>
      <c r="AM644" s="84"/>
      <c r="AN644" s="84"/>
      <c r="AO644" s="84"/>
      <c r="AP644" s="84"/>
      <c r="AQ644" s="84"/>
      <c r="AR644" s="84"/>
    </row>
    <row r="645" spans="2:44" s="146" customFormat="1" x14ac:dyDescent="0.2">
      <c r="B645" s="94"/>
      <c r="C645" s="94"/>
      <c r="D645" s="94"/>
      <c r="E645" s="94"/>
      <c r="F645" s="85"/>
      <c r="G645" s="85"/>
      <c r="H645" s="85"/>
      <c r="I645" s="85"/>
      <c r="J645" s="85"/>
      <c r="K645" s="85"/>
      <c r="L645" s="85"/>
      <c r="M645" s="85"/>
      <c r="N645" s="86"/>
      <c r="O645" s="86"/>
      <c r="P645" s="86"/>
      <c r="Q645" s="86"/>
      <c r="R645" s="87"/>
      <c r="S645" s="98"/>
      <c r="T645" s="141"/>
      <c r="U645" s="120"/>
      <c r="V645" s="135"/>
      <c r="W645" s="85"/>
      <c r="X645" s="118"/>
      <c r="Z645" s="82"/>
      <c r="AA645" s="82"/>
      <c r="AB645" s="145"/>
      <c r="AC645" s="143"/>
      <c r="AD645" s="152"/>
      <c r="AE645" s="152"/>
      <c r="AF645" s="152"/>
      <c r="AH645" s="84"/>
      <c r="AI645" s="84"/>
      <c r="AJ645" s="84"/>
      <c r="AK645" s="84"/>
      <c r="AL645" s="84"/>
      <c r="AM645" s="84"/>
      <c r="AN645" s="84"/>
      <c r="AO645" s="84"/>
      <c r="AP645" s="84"/>
      <c r="AQ645" s="84"/>
      <c r="AR645" s="84"/>
    </row>
    <row r="646" spans="2:44" s="146" customFormat="1" x14ac:dyDescent="0.2">
      <c r="B646" s="94"/>
      <c r="C646" s="94"/>
      <c r="D646" s="94"/>
      <c r="E646" s="94"/>
      <c r="F646" s="85"/>
      <c r="G646" s="85"/>
      <c r="H646" s="85"/>
      <c r="I646" s="85"/>
      <c r="J646" s="85"/>
      <c r="K646" s="85"/>
      <c r="L646" s="85"/>
      <c r="M646" s="85"/>
      <c r="N646" s="86"/>
      <c r="O646" s="86"/>
      <c r="P646" s="86"/>
      <c r="Q646" s="86"/>
      <c r="R646" s="87"/>
      <c r="S646" s="98"/>
      <c r="T646" s="141"/>
      <c r="U646" s="120"/>
      <c r="V646" s="135"/>
      <c r="W646" s="85"/>
      <c r="X646" s="118"/>
      <c r="Z646" s="82"/>
      <c r="AA646" s="82"/>
      <c r="AB646" s="145"/>
      <c r="AC646" s="143"/>
      <c r="AD646" s="152"/>
      <c r="AE646" s="152"/>
      <c r="AF646" s="152"/>
      <c r="AH646" s="84"/>
      <c r="AI646" s="84"/>
      <c r="AJ646" s="84"/>
      <c r="AK646" s="84"/>
      <c r="AL646" s="84"/>
      <c r="AM646" s="84"/>
      <c r="AN646" s="84"/>
      <c r="AO646" s="84"/>
      <c r="AP646" s="84"/>
      <c r="AQ646" s="84"/>
      <c r="AR646" s="84"/>
    </row>
    <row r="647" spans="2:44" s="146" customFormat="1" x14ac:dyDescent="0.2">
      <c r="B647" s="94"/>
      <c r="C647" s="94"/>
      <c r="D647" s="94"/>
      <c r="E647" s="94"/>
      <c r="F647" s="85"/>
      <c r="G647" s="85"/>
      <c r="H647" s="85"/>
      <c r="I647" s="85"/>
      <c r="J647" s="85"/>
      <c r="K647" s="85"/>
      <c r="L647" s="85"/>
      <c r="M647" s="85"/>
      <c r="N647" s="86"/>
      <c r="O647" s="86"/>
      <c r="P647" s="86"/>
      <c r="Q647" s="86"/>
      <c r="R647" s="87"/>
      <c r="S647" s="98"/>
      <c r="T647" s="141"/>
      <c r="U647" s="120"/>
      <c r="V647" s="135"/>
      <c r="W647" s="85"/>
      <c r="X647" s="118"/>
      <c r="Z647" s="82"/>
      <c r="AA647" s="82"/>
      <c r="AB647" s="145"/>
      <c r="AC647" s="143"/>
      <c r="AD647" s="152"/>
      <c r="AE647" s="152"/>
      <c r="AF647" s="152"/>
      <c r="AH647" s="84"/>
      <c r="AI647" s="84"/>
      <c r="AJ647" s="84"/>
      <c r="AK647" s="84"/>
      <c r="AL647" s="84"/>
      <c r="AM647" s="84"/>
      <c r="AN647" s="84"/>
      <c r="AO647" s="84"/>
      <c r="AP647" s="84"/>
      <c r="AQ647" s="84"/>
      <c r="AR647" s="84"/>
    </row>
    <row r="648" spans="2:44" s="146" customFormat="1" x14ac:dyDescent="0.2">
      <c r="B648" s="94"/>
      <c r="C648" s="94"/>
      <c r="D648" s="94"/>
      <c r="E648" s="94"/>
      <c r="F648" s="85"/>
      <c r="G648" s="85"/>
      <c r="H648" s="85"/>
      <c r="I648" s="85"/>
      <c r="J648" s="85"/>
      <c r="K648" s="85"/>
      <c r="L648" s="85"/>
      <c r="M648" s="85"/>
      <c r="N648" s="86"/>
      <c r="O648" s="86"/>
      <c r="P648" s="86"/>
      <c r="Q648" s="86"/>
      <c r="R648" s="87"/>
      <c r="S648" s="98"/>
      <c r="T648" s="141"/>
      <c r="U648" s="120"/>
      <c r="V648" s="135"/>
      <c r="W648" s="85"/>
      <c r="X648" s="118"/>
      <c r="Z648" s="82"/>
      <c r="AA648" s="82"/>
      <c r="AB648" s="145"/>
      <c r="AC648" s="143"/>
      <c r="AD648" s="152"/>
      <c r="AE648" s="152"/>
      <c r="AF648" s="152"/>
      <c r="AH648" s="84"/>
      <c r="AI648" s="84"/>
      <c r="AJ648" s="84"/>
      <c r="AK648" s="84"/>
      <c r="AL648" s="84"/>
      <c r="AM648" s="84"/>
      <c r="AN648" s="84"/>
      <c r="AO648" s="84"/>
      <c r="AP648" s="84"/>
      <c r="AQ648" s="84"/>
      <c r="AR648" s="84"/>
    </row>
    <row r="649" spans="2:44" s="146" customFormat="1" x14ac:dyDescent="0.2">
      <c r="B649" s="94"/>
      <c r="C649" s="94"/>
      <c r="D649" s="94"/>
      <c r="E649" s="94"/>
      <c r="F649" s="85"/>
      <c r="G649" s="85"/>
      <c r="H649" s="85"/>
      <c r="I649" s="85"/>
      <c r="J649" s="85"/>
      <c r="K649" s="85"/>
      <c r="L649" s="85"/>
      <c r="M649" s="85"/>
      <c r="N649" s="86"/>
      <c r="O649" s="86"/>
      <c r="P649" s="86"/>
      <c r="Q649" s="86"/>
      <c r="R649" s="87"/>
      <c r="S649" s="98"/>
      <c r="T649" s="141"/>
      <c r="U649" s="120"/>
      <c r="V649" s="135"/>
      <c r="W649" s="85"/>
      <c r="X649" s="118"/>
      <c r="Z649" s="82"/>
      <c r="AA649" s="82"/>
      <c r="AB649" s="145"/>
      <c r="AC649" s="143"/>
      <c r="AD649" s="152"/>
      <c r="AE649" s="152"/>
      <c r="AF649" s="152"/>
      <c r="AH649" s="84"/>
      <c r="AI649" s="84"/>
      <c r="AJ649" s="84"/>
      <c r="AK649" s="84"/>
      <c r="AL649" s="84"/>
      <c r="AM649" s="84"/>
      <c r="AN649" s="84"/>
      <c r="AO649" s="84"/>
      <c r="AP649" s="84"/>
      <c r="AQ649" s="84"/>
      <c r="AR649" s="84"/>
    </row>
    <row r="650" spans="2:44" s="146" customFormat="1" x14ac:dyDescent="0.2">
      <c r="B650" s="94"/>
      <c r="C650" s="94"/>
      <c r="D650" s="94"/>
      <c r="E650" s="94"/>
      <c r="F650" s="85"/>
      <c r="G650" s="85"/>
      <c r="H650" s="85"/>
      <c r="I650" s="85"/>
      <c r="J650" s="85"/>
      <c r="K650" s="85"/>
      <c r="L650" s="85"/>
      <c r="M650" s="85"/>
      <c r="N650" s="86"/>
      <c r="O650" s="86"/>
      <c r="P650" s="86"/>
      <c r="Q650" s="86"/>
      <c r="R650" s="87"/>
      <c r="S650" s="98"/>
      <c r="T650" s="141"/>
      <c r="U650" s="120"/>
      <c r="V650" s="135"/>
      <c r="W650" s="85"/>
      <c r="X650" s="118"/>
      <c r="Z650" s="82"/>
      <c r="AA650" s="82"/>
      <c r="AB650" s="145"/>
      <c r="AC650" s="143"/>
      <c r="AD650" s="152"/>
      <c r="AE650" s="152"/>
      <c r="AF650" s="152"/>
      <c r="AH650" s="84"/>
      <c r="AI650" s="84"/>
      <c r="AJ650" s="84"/>
      <c r="AK650" s="84"/>
      <c r="AL650" s="84"/>
      <c r="AM650" s="84"/>
      <c r="AN650" s="84"/>
      <c r="AO650" s="84"/>
      <c r="AP650" s="84"/>
      <c r="AQ650" s="84"/>
      <c r="AR650" s="84"/>
    </row>
    <row r="651" spans="2:44" s="146" customFormat="1" x14ac:dyDescent="0.2">
      <c r="B651" s="94"/>
      <c r="C651" s="94"/>
      <c r="D651" s="94"/>
      <c r="E651" s="94"/>
      <c r="F651" s="85"/>
      <c r="G651" s="85"/>
      <c r="H651" s="85"/>
      <c r="I651" s="85"/>
      <c r="J651" s="85"/>
      <c r="K651" s="85"/>
      <c r="L651" s="85"/>
      <c r="M651" s="85"/>
      <c r="N651" s="86"/>
      <c r="O651" s="86"/>
      <c r="P651" s="86"/>
      <c r="Q651" s="86"/>
      <c r="R651" s="87"/>
      <c r="S651" s="98"/>
      <c r="T651" s="141"/>
      <c r="U651" s="120"/>
      <c r="V651" s="135"/>
      <c r="W651" s="85"/>
      <c r="X651" s="118"/>
      <c r="Z651" s="82"/>
      <c r="AA651" s="82"/>
      <c r="AB651" s="145"/>
      <c r="AC651" s="143"/>
      <c r="AD651" s="152"/>
      <c r="AE651" s="152"/>
      <c r="AF651" s="152"/>
      <c r="AH651" s="84"/>
      <c r="AI651" s="84"/>
      <c r="AJ651" s="84"/>
      <c r="AK651" s="84"/>
      <c r="AL651" s="84"/>
      <c r="AM651" s="84"/>
      <c r="AN651" s="84"/>
      <c r="AO651" s="84"/>
      <c r="AP651" s="84"/>
      <c r="AQ651" s="84"/>
      <c r="AR651" s="84"/>
    </row>
    <row r="652" spans="2:44" s="146" customFormat="1" x14ac:dyDescent="0.2">
      <c r="B652" s="94"/>
      <c r="C652" s="94"/>
      <c r="D652" s="94"/>
      <c r="E652" s="94"/>
      <c r="F652" s="85"/>
      <c r="G652" s="85"/>
      <c r="H652" s="85"/>
      <c r="I652" s="85"/>
      <c r="J652" s="85"/>
      <c r="K652" s="85"/>
      <c r="L652" s="85"/>
      <c r="M652" s="85"/>
      <c r="N652" s="86"/>
      <c r="O652" s="86"/>
      <c r="P652" s="86"/>
      <c r="Q652" s="86"/>
      <c r="R652" s="87"/>
      <c r="S652" s="98"/>
      <c r="T652" s="141"/>
      <c r="U652" s="120"/>
      <c r="V652" s="135"/>
      <c r="W652" s="85"/>
      <c r="X652" s="118"/>
      <c r="Z652" s="82"/>
      <c r="AA652" s="82"/>
      <c r="AB652" s="145"/>
      <c r="AC652" s="143"/>
      <c r="AD652" s="152"/>
      <c r="AE652" s="152"/>
      <c r="AF652" s="152"/>
      <c r="AH652" s="84"/>
      <c r="AI652" s="84"/>
      <c r="AJ652" s="84"/>
      <c r="AK652" s="84"/>
      <c r="AL652" s="84"/>
      <c r="AM652" s="84"/>
      <c r="AN652" s="84"/>
      <c r="AO652" s="84"/>
      <c r="AP652" s="84"/>
      <c r="AQ652" s="84"/>
      <c r="AR652" s="84"/>
    </row>
    <row r="653" spans="2:44" s="146" customFormat="1" x14ac:dyDescent="0.2">
      <c r="B653" s="94"/>
      <c r="C653" s="94"/>
      <c r="D653" s="94"/>
      <c r="E653" s="94"/>
      <c r="F653" s="85"/>
      <c r="G653" s="85"/>
      <c r="H653" s="85"/>
      <c r="I653" s="85"/>
      <c r="J653" s="85"/>
      <c r="K653" s="85"/>
      <c r="L653" s="85"/>
      <c r="M653" s="85"/>
      <c r="N653" s="86"/>
      <c r="O653" s="86"/>
      <c r="P653" s="86"/>
      <c r="Q653" s="86"/>
      <c r="R653" s="87"/>
      <c r="S653" s="98"/>
      <c r="T653" s="141"/>
      <c r="U653" s="120"/>
      <c r="V653" s="135"/>
      <c r="W653" s="85"/>
      <c r="X653" s="118"/>
      <c r="Z653" s="82"/>
      <c r="AA653" s="82"/>
      <c r="AB653" s="145"/>
      <c r="AC653" s="143"/>
      <c r="AD653" s="152"/>
      <c r="AE653" s="152"/>
      <c r="AF653" s="152"/>
      <c r="AH653" s="84"/>
      <c r="AI653" s="84"/>
      <c r="AJ653" s="84"/>
      <c r="AK653" s="84"/>
      <c r="AL653" s="84"/>
      <c r="AM653" s="84"/>
      <c r="AN653" s="84"/>
      <c r="AO653" s="84"/>
      <c r="AP653" s="84"/>
      <c r="AQ653" s="84"/>
      <c r="AR653" s="84"/>
    </row>
    <row r="654" spans="2:44" s="146" customFormat="1" x14ac:dyDescent="0.2">
      <c r="B654" s="94"/>
      <c r="C654" s="94"/>
      <c r="D654" s="94"/>
      <c r="E654" s="94"/>
      <c r="F654" s="85"/>
      <c r="G654" s="85"/>
      <c r="H654" s="85"/>
      <c r="I654" s="85"/>
      <c r="J654" s="85"/>
      <c r="K654" s="85"/>
      <c r="L654" s="85"/>
      <c r="M654" s="85"/>
      <c r="N654" s="86"/>
      <c r="O654" s="86"/>
      <c r="P654" s="86"/>
      <c r="Q654" s="86"/>
      <c r="R654" s="87"/>
      <c r="S654" s="98"/>
      <c r="T654" s="141"/>
      <c r="U654" s="120"/>
      <c r="V654" s="135"/>
      <c r="W654" s="85"/>
      <c r="X654" s="118"/>
      <c r="Z654" s="82"/>
      <c r="AA654" s="82"/>
      <c r="AB654" s="145"/>
      <c r="AC654" s="143"/>
      <c r="AD654" s="152"/>
      <c r="AE654" s="152"/>
      <c r="AF654" s="152"/>
      <c r="AH654" s="84"/>
      <c r="AI654" s="84"/>
      <c r="AJ654" s="84"/>
      <c r="AK654" s="84"/>
      <c r="AL654" s="84"/>
      <c r="AM654" s="84"/>
      <c r="AN654" s="84"/>
      <c r="AO654" s="84"/>
      <c r="AP654" s="84"/>
      <c r="AQ654" s="84"/>
      <c r="AR654" s="84"/>
    </row>
    <row r="655" spans="2:44" s="146" customFormat="1" x14ac:dyDescent="0.2">
      <c r="B655" s="94"/>
      <c r="C655" s="94"/>
      <c r="D655" s="94"/>
      <c r="E655" s="94"/>
      <c r="F655" s="85"/>
      <c r="G655" s="85"/>
      <c r="H655" s="85"/>
      <c r="I655" s="85"/>
      <c r="J655" s="85"/>
      <c r="K655" s="85"/>
      <c r="L655" s="85"/>
      <c r="M655" s="85"/>
      <c r="N655" s="86"/>
      <c r="O655" s="86"/>
      <c r="P655" s="86"/>
      <c r="Q655" s="86"/>
      <c r="R655" s="87"/>
      <c r="S655" s="98"/>
      <c r="T655" s="141"/>
      <c r="U655" s="120"/>
      <c r="V655" s="135"/>
      <c r="W655" s="85"/>
      <c r="X655" s="118"/>
      <c r="Z655" s="82"/>
      <c r="AA655" s="82"/>
      <c r="AB655" s="145"/>
      <c r="AC655" s="143"/>
      <c r="AD655" s="152"/>
      <c r="AE655" s="152"/>
      <c r="AF655" s="152"/>
      <c r="AH655" s="84"/>
      <c r="AI655" s="84"/>
      <c r="AJ655" s="84"/>
      <c r="AK655" s="84"/>
      <c r="AL655" s="84"/>
      <c r="AM655" s="84"/>
      <c r="AN655" s="84"/>
      <c r="AO655" s="84"/>
      <c r="AP655" s="84"/>
      <c r="AQ655" s="84"/>
      <c r="AR655" s="84"/>
    </row>
    <row r="656" spans="2:44" s="146" customFormat="1" x14ac:dyDescent="0.2">
      <c r="B656" s="94"/>
      <c r="C656" s="94"/>
      <c r="D656" s="94"/>
      <c r="E656" s="94"/>
      <c r="F656" s="85"/>
      <c r="G656" s="85"/>
      <c r="H656" s="85"/>
      <c r="I656" s="85"/>
      <c r="J656" s="85"/>
      <c r="K656" s="85"/>
      <c r="L656" s="85"/>
      <c r="M656" s="85"/>
      <c r="N656" s="86"/>
      <c r="O656" s="86"/>
      <c r="P656" s="86"/>
      <c r="Q656" s="86"/>
      <c r="R656" s="87"/>
      <c r="S656" s="98"/>
      <c r="T656" s="141"/>
      <c r="U656" s="120"/>
      <c r="V656" s="135"/>
      <c r="W656" s="85"/>
      <c r="X656" s="118"/>
      <c r="Z656" s="82"/>
      <c r="AA656" s="82"/>
      <c r="AB656" s="145"/>
      <c r="AC656" s="143"/>
      <c r="AD656" s="152"/>
      <c r="AE656" s="152"/>
      <c r="AF656" s="152"/>
      <c r="AH656" s="84"/>
      <c r="AI656" s="84"/>
      <c r="AJ656" s="84"/>
      <c r="AK656" s="84"/>
      <c r="AL656" s="84"/>
      <c r="AM656" s="84"/>
      <c r="AN656" s="84"/>
      <c r="AO656" s="84"/>
      <c r="AP656" s="84"/>
      <c r="AQ656" s="84"/>
      <c r="AR656" s="84"/>
    </row>
    <row r="657" spans="2:44" s="146" customFormat="1" x14ac:dyDescent="0.2">
      <c r="B657" s="94"/>
      <c r="C657" s="94"/>
      <c r="D657" s="94"/>
      <c r="E657" s="94"/>
      <c r="F657" s="85"/>
      <c r="G657" s="85"/>
      <c r="H657" s="85"/>
      <c r="I657" s="85"/>
      <c r="J657" s="85"/>
      <c r="K657" s="85"/>
      <c r="L657" s="85"/>
      <c r="M657" s="85"/>
      <c r="N657" s="86"/>
      <c r="O657" s="86"/>
      <c r="P657" s="86"/>
      <c r="Q657" s="86"/>
      <c r="R657" s="87"/>
      <c r="S657" s="98"/>
      <c r="T657" s="141"/>
      <c r="U657" s="120"/>
      <c r="V657" s="135"/>
      <c r="W657" s="85"/>
      <c r="X657" s="118"/>
      <c r="Z657" s="82"/>
      <c r="AA657" s="82"/>
      <c r="AB657" s="145"/>
      <c r="AC657" s="143"/>
      <c r="AD657" s="152"/>
      <c r="AE657" s="152"/>
      <c r="AF657" s="152"/>
      <c r="AH657" s="84"/>
      <c r="AI657" s="84"/>
      <c r="AJ657" s="84"/>
      <c r="AK657" s="84"/>
      <c r="AL657" s="84"/>
      <c r="AM657" s="84"/>
      <c r="AN657" s="84"/>
      <c r="AO657" s="84"/>
      <c r="AP657" s="84"/>
      <c r="AQ657" s="84"/>
      <c r="AR657" s="84"/>
    </row>
    <row r="658" spans="2:44" s="146" customFormat="1" x14ac:dyDescent="0.2">
      <c r="B658" s="94"/>
      <c r="C658" s="94"/>
      <c r="D658" s="94"/>
      <c r="E658" s="94"/>
      <c r="F658" s="85"/>
      <c r="G658" s="85"/>
      <c r="H658" s="85"/>
      <c r="I658" s="85"/>
      <c r="J658" s="85"/>
      <c r="K658" s="85"/>
      <c r="L658" s="85"/>
      <c r="M658" s="85"/>
      <c r="N658" s="86"/>
      <c r="O658" s="86"/>
      <c r="P658" s="86"/>
      <c r="Q658" s="86"/>
      <c r="R658" s="87"/>
      <c r="S658" s="98"/>
      <c r="T658" s="141"/>
      <c r="U658" s="120"/>
      <c r="V658" s="135"/>
      <c r="W658" s="85"/>
      <c r="X658" s="118"/>
      <c r="Z658" s="82"/>
      <c r="AA658" s="82"/>
      <c r="AB658" s="145"/>
      <c r="AC658" s="143"/>
      <c r="AD658" s="152"/>
      <c r="AE658" s="152"/>
      <c r="AF658" s="152"/>
      <c r="AH658" s="84"/>
      <c r="AI658" s="84"/>
      <c r="AJ658" s="84"/>
      <c r="AK658" s="84"/>
      <c r="AL658" s="84"/>
      <c r="AM658" s="84"/>
      <c r="AN658" s="84"/>
      <c r="AO658" s="84"/>
      <c r="AP658" s="84"/>
      <c r="AQ658" s="84"/>
      <c r="AR658" s="84"/>
    </row>
    <row r="659" spans="2:44" s="146" customFormat="1" x14ac:dyDescent="0.2">
      <c r="B659" s="94"/>
      <c r="C659" s="94"/>
      <c r="D659" s="94"/>
      <c r="E659" s="94"/>
      <c r="F659" s="85"/>
      <c r="G659" s="85"/>
      <c r="H659" s="85"/>
      <c r="I659" s="85"/>
      <c r="J659" s="85"/>
      <c r="K659" s="85"/>
      <c r="L659" s="85"/>
      <c r="M659" s="85"/>
      <c r="N659" s="86"/>
      <c r="O659" s="86"/>
      <c r="P659" s="86"/>
      <c r="Q659" s="86"/>
      <c r="R659" s="87"/>
      <c r="S659" s="98"/>
      <c r="T659" s="141"/>
      <c r="U659" s="120"/>
      <c r="V659" s="135"/>
      <c r="W659" s="85"/>
      <c r="X659" s="118"/>
      <c r="Z659" s="82"/>
      <c r="AA659" s="82"/>
      <c r="AB659" s="145"/>
      <c r="AC659" s="143"/>
      <c r="AD659" s="152"/>
      <c r="AE659" s="152"/>
      <c r="AF659" s="152"/>
      <c r="AH659" s="84"/>
      <c r="AI659" s="84"/>
      <c r="AJ659" s="84"/>
      <c r="AK659" s="84"/>
      <c r="AL659" s="84"/>
      <c r="AM659" s="84"/>
      <c r="AN659" s="84"/>
      <c r="AO659" s="84"/>
      <c r="AP659" s="84"/>
      <c r="AQ659" s="84"/>
      <c r="AR659" s="84"/>
    </row>
    <row r="660" spans="2:44" s="146" customFormat="1" x14ac:dyDescent="0.2">
      <c r="B660" s="94"/>
      <c r="C660" s="94"/>
      <c r="D660" s="94"/>
      <c r="E660" s="94"/>
      <c r="F660" s="85"/>
      <c r="G660" s="85"/>
      <c r="H660" s="85"/>
      <c r="I660" s="85"/>
      <c r="J660" s="85"/>
      <c r="K660" s="85"/>
      <c r="L660" s="85"/>
      <c r="M660" s="85"/>
      <c r="N660" s="86"/>
      <c r="O660" s="86"/>
      <c r="P660" s="86"/>
      <c r="Q660" s="86"/>
      <c r="R660" s="87"/>
      <c r="S660" s="98"/>
      <c r="T660" s="141"/>
      <c r="U660" s="120"/>
      <c r="V660" s="135"/>
      <c r="W660" s="85"/>
      <c r="X660" s="118"/>
      <c r="Z660" s="82"/>
      <c r="AA660" s="82"/>
      <c r="AB660" s="145"/>
      <c r="AC660" s="143"/>
      <c r="AD660" s="152"/>
      <c r="AE660" s="152"/>
      <c r="AF660" s="152"/>
      <c r="AH660" s="84"/>
      <c r="AI660" s="84"/>
      <c r="AJ660" s="84"/>
      <c r="AK660" s="84"/>
      <c r="AL660" s="84"/>
      <c r="AM660" s="84"/>
      <c r="AN660" s="84"/>
      <c r="AO660" s="84"/>
      <c r="AP660" s="84"/>
      <c r="AQ660" s="84"/>
      <c r="AR660" s="84"/>
    </row>
    <row r="661" spans="2:44" s="146" customFormat="1" x14ac:dyDescent="0.2">
      <c r="B661" s="94"/>
      <c r="C661" s="94"/>
      <c r="D661" s="94"/>
      <c r="E661" s="94"/>
      <c r="F661" s="85"/>
      <c r="G661" s="85"/>
      <c r="H661" s="85"/>
      <c r="I661" s="85"/>
      <c r="J661" s="85"/>
      <c r="K661" s="85"/>
      <c r="L661" s="85"/>
      <c r="M661" s="85"/>
      <c r="N661" s="86"/>
      <c r="O661" s="86"/>
      <c r="P661" s="86"/>
      <c r="Q661" s="86"/>
      <c r="R661" s="87"/>
      <c r="S661" s="98"/>
      <c r="T661" s="141"/>
      <c r="U661" s="120"/>
      <c r="V661" s="135"/>
      <c r="W661" s="85"/>
      <c r="X661" s="118"/>
      <c r="Z661" s="82"/>
      <c r="AA661" s="82"/>
      <c r="AB661" s="145"/>
      <c r="AC661" s="143"/>
      <c r="AD661" s="152"/>
      <c r="AE661" s="152"/>
      <c r="AF661" s="152"/>
      <c r="AH661" s="84"/>
      <c r="AI661" s="84"/>
      <c r="AJ661" s="84"/>
      <c r="AK661" s="84"/>
      <c r="AL661" s="84"/>
      <c r="AM661" s="84"/>
      <c r="AN661" s="84"/>
      <c r="AO661" s="84"/>
      <c r="AP661" s="84"/>
      <c r="AQ661" s="84"/>
      <c r="AR661" s="84"/>
    </row>
    <row r="662" spans="2:44" s="146" customFormat="1" x14ac:dyDescent="0.2">
      <c r="B662" s="94"/>
      <c r="C662" s="94"/>
      <c r="D662" s="94"/>
      <c r="E662" s="94"/>
      <c r="F662" s="85"/>
      <c r="G662" s="85"/>
      <c r="H662" s="85"/>
      <c r="I662" s="85"/>
      <c r="J662" s="85"/>
      <c r="K662" s="85"/>
      <c r="L662" s="85"/>
      <c r="M662" s="85"/>
      <c r="N662" s="86"/>
      <c r="O662" s="86"/>
      <c r="P662" s="86"/>
      <c r="Q662" s="86"/>
      <c r="R662" s="87"/>
      <c r="S662" s="98"/>
      <c r="T662" s="141"/>
      <c r="U662" s="120"/>
      <c r="V662" s="135"/>
      <c r="W662" s="85"/>
      <c r="X662" s="118"/>
      <c r="Z662" s="82"/>
      <c r="AA662" s="82"/>
      <c r="AB662" s="145"/>
      <c r="AC662" s="143"/>
      <c r="AD662" s="152"/>
      <c r="AE662" s="152"/>
      <c r="AF662" s="152"/>
      <c r="AH662" s="84"/>
      <c r="AI662" s="84"/>
      <c r="AJ662" s="84"/>
      <c r="AK662" s="84"/>
      <c r="AL662" s="84"/>
      <c r="AM662" s="84"/>
      <c r="AN662" s="84"/>
      <c r="AO662" s="84"/>
      <c r="AP662" s="84"/>
      <c r="AQ662" s="84"/>
      <c r="AR662" s="84"/>
    </row>
    <row r="663" spans="2:44" s="146" customFormat="1" x14ac:dyDescent="0.2">
      <c r="B663" s="94"/>
      <c r="C663" s="94"/>
      <c r="D663" s="94"/>
      <c r="E663" s="94"/>
      <c r="F663" s="85"/>
      <c r="G663" s="85"/>
      <c r="H663" s="85"/>
      <c r="I663" s="85"/>
      <c r="J663" s="85"/>
      <c r="K663" s="85"/>
      <c r="L663" s="85"/>
      <c r="M663" s="85"/>
      <c r="N663" s="86"/>
      <c r="O663" s="86"/>
      <c r="P663" s="86"/>
      <c r="Q663" s="86"/>
      <c r="R663" s="87"/>
      <c r="S663" s="98"/>
      <c r="T663" s="141"/>
      <c r="U663" s="120"/>
      <c r="V663" s="135"/>
      <c r="W663" s="85"/>
      <c r="X663" s="118"/>
      <c r="Z663" s="82"/>
      <c r="AA663" s="82"/>
      <c r="AB663" s="145"/>
      <c r="AC663" s="143"/>
      <c r="AD663" s="152"/>
      <c r="AE663" s="152"/>
      <c r="AF663" s="152"/>
      <c r="AH663" s="84"/>
      <c r="AI663" s="84"/>
      <c r="AJ663" s="84"/>
      <c r="AK663" s="84"/>
      <c r="AL663" s="84"/>
      <c r="AM663" s="84"/>
      <c r="AN663" s="84"/>
      <c r="AO663" s="84"/>
      <c r="AP663" s="84"/>
      <c r="AQ663" s="84"/>
      <c r="AR663" s="84"/>
    </row>
    <row r="664" spans="2:44" s="146" customFormat="1" x14ac:dyDescent="0.2">
      <c r="B664" s="94"/>
      <c r="C664" s="94"/>
      <c r="D664" s="94"/>
      <c r="E664" s="94"/>
      <c r="F664" s="85"/>
      <c r="G664" s="85"/>
      <c r="H664" s="85"/>
      <c r="I664" s="85"/>
      <c r="J664" s="85"/>
      <c r="K664" s="85"/>
      <c r="L664" s="85"/>
      <c r="M664" s="85"/>
      <c r="N664" s="86"/>
      <c r="O664" s="86"/>
      <c r="P664" s="86"/>
      <c r="Q664" s="86"/>
      <c r="R664" s="87"/>
      <c r="S664" s="98"/>
      <c r="T664" s="141"/>
      <c r="U664" s="120"/>
      <c r="V664" s="135"/>
      <c r="W664" s="85"/>
      <c r="X664" s="118"/>
      <c r="Z664" s="82"/>
      <c r="AA664" s="82"/>
      <c r="AB664" s="145"/>
      <c r="AC664" s="143"/>
      <c r="AD664" s="152"/>
      <c r="AE664" s="152"/>
      <c r="AF664" s="152"/>
      <c r="AH664" s="84"/>
      <c r="AI664" s="84"/>
      <c r="AJ664" s="84"/>
      <c r="AK664" s="84"/>
      <c r="AL664" s="84"/>
      <c r="AM664" s="84"/>
      <c r="AN664" s="84"/>
      <c r="AO664" s="84"/>
      <c r="AP664" s="84"/>
      <c r="AQ664" s="84"/>
      <c r="AR664" s="84"/>
    </row>
    <row r="665" spans="2:44" s="146" customFormat="1" x14ac:dyDescent="0.2">
      <c r="B665" s="94"/>
      <c r="C665" s="94"/>
      <c r="D665" s="94"/>
      <c r="E665" s="94"/>
      <c r="F665" s="85"/>
      <c r="G665" s="85"/>
      <c r="H665" s="85"/>
      <c r="I665" s="85"/>
      <c r="J665" s="85"/>
      <c r="K665" s="85"/>
      <c r="L665" s="85"/>
      <c r="M665" s="85"/>
      <c r="N665" s="86"/>
      <c r="O665" s="86"/>
      <c r="P665" s="86"/>
      <c r="Q665" s="86"/>
      <c r="R665" s="87"/>
      <c r="S665" s="98"/>
      <c r="T665" s="141"/>
      <c r="U665" s="120"/>
      <c r="V665" s="135"/>
      <c r="W665" s="85"/>
      <c r="X665" s="118"/>
      <c r="Z665" s="82"/>
      <c r="AA665" s="82"/>
      <c r="AB665" s="145"/>
      <c r="AC665" s="143"/>
      <c r="AD665" s="152"/>
      <c r="AE665" s="152"/>
      <c r="AF665" s="152"/>
      <c r="AH665" s="84"/>
      <c r="AI665" s="84"/>
      <c r="AJ665" s="84"/>
      <c r="AK665" s="84"/>
      <c r="AL665" s="84"/>
      <c r="AM665" s="84"/>
      <c r="AN665" s="84"/>
      <c r="AO665" s="84"/>
      <c r="AP665" s="84"/>
      <c r="AQ665" s="84"/>
      <c r="AR665" s="84"/>
    </row>
    <row r="666" spans="2:44" s="146" customFormat="1" x14ac:dyDescent="0.2">
      <c r="B666" s="94"/>
      <c r="C666" s="94"/>
      <c r="D666" s="94"/>
      <c r="E666" s="94"/>
      <c r="F666" s="85"/>
      <c r="G666" s="85"/>
      <c r="H666" s="85"/>
      <c r="I666" s="85"/>
      <c r="J666" s="85"/>
      <c r="K666" s="85"/>
      <c r="L666" s="85"/>
      <c r="M666" s="85"/>
      <c r="N666" s="86"/>
      <c r="O666" s="86"/>
      <c r="P666" s="86"/>
      <c r="Q666" s="86"/>
      <c r="R666" s="87"/>
      <c r="S666" s="98"/>
      <c r="T666" s="141"/>
      <c r="U666" s="120"/>
      <c r="V666" s="135"/>
      <c r="W666" s="85"/>
      <c r="X666" s="118"/>
      <c r="Z666" s="82"/>
      <c r="AA666" s="82"/>
      <c r="AB666" s="145"/>
      <c r="AC666" s="143"/>
      <c r="AD666" s="152"/>
      <c r="AE666" s="152"/>
      <c r="AF666" s="152"/>
      <c r="AH666" s="84"/>
      <c r="AI666" s="84"/>
      <c r="AJ666" s="84"/>
      <c r="AK666" s="84"/>
      <c r="AL666" s="84"/>
      <c r="AM666" s="84"/>
      <c r="AN666" s="84"/>
      <c r="AO666" s="84"/>
      <c r="AP666" s="84"/>
      <c r="AQ666" s="84"/>
      <c r="AR666" s="84"/>
    </row>
    <row r="667" spans="2:44" s="146" customFormat="1" x14ac:dyDescent="0.2">
      <c r="B667" s="94"/>
      <c r="C667" s="94"/>
      <c r="D667" s="94"/>
      <c r="E667" s="94"/>
      <c r="F667" s="85"/>
      <c r="G667" s="85"/>
      <c r="H667" s="85"/>
      <c r="I667" s="85"/>
      <c r="J667" s="85"/>
      <c r="K667" s="85"/>
      <c r="L667" s="85"/>
      <c r="M667" s="85"/>
      <c r="N667" s="86"/>
      <c r="O667" s="86"/>
      <c r="P667" s="86"/>
      <c r="Q667" s="86"/>
      <c r="R667" s="87"/>
      <c r="S667" s="98"/>
      <c r="T667" s="141"/>
      <c r="U667" s="120"/>
      <c r="V667" s="135"/>
      <c r="W667" s="85"/>
      <c r="X667" s="118"/>
      <c r="Z667" s="82"/>
      <c r="AA667" s="82"/>
      <c r="AB667" s="145"/>
      <c r="AC667" s="143"/>
      <c r="AD667" s="152"/>
      <c r="AE667" s="152"/>
      <c r="AF667" s="152"/>
      <c r="AH667" s="84"/>
      <c r="AI667" s="84"/>
      <c r="AJ667" s="84"/>
      <c r="AK667" s="84"/>
      <c r="AL667" s="84"/>
      <c r="AM667" s="84"/>
      <c r="AN667" s="84"/>
      <c r="AO667" s="84"/>
      <c r="AP667" s="84"/>
      <c r="AQ667" s="84"/>
      <c r="AR667" s="84"/>
    </row>
    <row r="668" spans="2:44" s="146" customFormat="1" x14ac:dyDescent="0.2">
      <c r="B668" s="94"/>
      <c r="C668" s="94"/>
      <c r="D668" s="94"/>
      <c r="E668" s="94"/>
      <c r="F668" s="85"/>
      <c r="G668" s="85"/>
      <c r="H668" s="85"/>
      <c r="I668" s="85"/>
      <c r="J668" s="85"/>
      <c r="K668" s="85"/>
      <c r="L668" s="85"/>
      <c r="M668" s="85"/>
      <c r="N668" s="86"/>
      <c r="O668" s="86"/>
      <c r="P668" s="86"/>
      <c r="Q668" s="86"/>
      <c r="R668" s="87"/>
      <c r="S668" s="98"/>
      <c r="T668" s="141"/>
      <c r="U668" s="120"/>
      <c r="V668" s="135"/>
      <c r="W668" s="85"/>
      <c r="X668" s="118"/>
      <c r="Z668" s="82"/>
      <c r="AA668" s="82"/>
      <c r="AB668" s="145"/>
      <c r="AC668" s="143"/>
      <c r="AD668" s="152"/>
      <c r="AE668" s="152"/>
      <c r="AF668" s="152"/>
      <c r="AH668" s="84"/>
      <c r="AI668" s="84"/>
      <c r="AJ668" s="84"/>
      <c r="AK668" s="84"/>
      <c r="AL668" s="84"/>
      <c r="AM668" s="84"/>
      <c r="AN668" s="84"/>
      <c r="AO668" s="84"/>
      <c r="AP668" s="84"/>
      <c r="AQ668" s="84"/>
      <c r="AR668" s="84"/>
    </row>
    <row r="669" spans="2:44" s="146" customFormat="1" x14ac:dyDescent="0.2">
      <c r="B669" s="94"/>
      <c r="C669" s="94"/>
      <c r="D669" s="94"/>
      <c r="E669" s="94"/>
      <c r="F669" s="85"/>
      <c r="G669" s="85"/>
      <c r="H669" s="85"/>
      <c r="I669" s="85"/>
      <c r="J669" s="85"/>
      <c r="K669" s="85"/>
      <c r="L669" s="85"/>
      <c r="M669" s="85"/>
      <c r="N669" s="86"/>
      <c r="O669" s="86"/>
      <c r="P669" s="86"/>
      <c r="Q669" s="86"/>
      <c r="R669" s="87"/>
      <c r="S669" s="98"/>
      <c r="T669" s="141"/>
      <c r="U669" s="120"/>
      <c r="V669" s="135"/>
      <c r="W669" s="85"/>
      <c r="X669" s="118"/>
      <c r="Z669" s="82"/>
      <c r="AA669" s="82"/>
      <c r="AB669" s="145"/>
      <c r="AC669" s="143"/>
      <c r="AD669" s="152"/>
      <c r="AE669" s="152"/>
      <c r="AF669" s="152"/>
      <c r="AH669" s="84"/>
      <c r="AI669" s="84"/>
      <c r="AJ669" s="84"/>
      <c r="AK669" s="84"/>
      <c r="AL669" s="84"/>
      <c r="AM669" s="84"/>
      <c r="AN669" s="84"/>
      <c r="AO669" s="84"/>
      <c r="AP669" s="84"/>
      <c r="AQ669" s="84"/>
      <c r="AR669" s="84"/>
    </row>
    <row r="670" spans="2:44" s="146" customFormat="1" x14ac:dyDescent="0.2">
      <c r="B670" s="94"/>
      <c r="C670" s="94"/>
      <c r="D670" s="94"/>
      <c r="E670" s="94"/>
      <c r="F670" s="85"/>
      <c r="G670" s="85"/>
      <c r="H670" s="85"/>
      <c r="I670" s="85"/>
      <c r="J670" s="85"/>
      <c r="K670" s="85"/>
      <c r="L670" s="85"/>
      <c r="M670" s="85"/>
      <c r="N670" s="86"/>
      <c r="O670" s="86"/>
      <c r="P670" s="86"/>
      <c r="Q670" s="86"/>
      <c r="R670" s="87"/>
      <c r="S670" s="98"/>
      <c r="T670" s="141"/>
      <c r="U670" s="120"/>
      <c r="V670" s="135"/>
      <c r="W670" s="85"/>
      <c r="X670" s="118"/>
      <c r="Z670" s="82"/>
      <c r="AA670" s="82"/>
      <c r="AB670" s="145"/>
      <c r="AC670" s="143"/>
      <c r="AD670" s="152"/>
      <c r="AE670" s="152"/>
      <c r="AF670" s="152"/>
      <c r="AH670" s="84"/>
      <c r="AI670" s="84"/>
      <c r="AJ670" s="84"/>
      <c r="AK670" s="84"/>
      <c r="AL670" s="84"/>
      <c r="AM670" s="84"/>
      <c r="AN670" s="84"/>
      <c r="AO670" s="84"/>
      <c r="AP670" s="84"/>
      <c r="AQ670" s="84"/>
      <c r="AR670" s="84"/>
    </row>
    <row r="671" spans="2:44" s="146" customFormat="1" x14ac:dyDescent="0.2">
      <c r="B671" s="94"/>
      <c r="C671" s="94"/>
      <c r="D671" s="94"/>
      <c r="E671" s="94"/>
      <c r="F671" s="85"/>
      <c r="G671" s="85"/>
      <c r="H671" s="85"/>
      <c r="I671" s="85"/>
      <c r="J671" s="85"/>
      <c r="K671" s="85"/>
      <c r="L671" s="85"/>
      <c r="M671" s="85"/>
      <c r="N671" s="86"/>
      <c r="O671" s="86"/>
      <c r="P671" s="86"/>
      <c r="Q671" s="86"/>
      <c r="R671" s="87"/>
      <c r="S671" s="98"/>
      <c r="T671" s="141"/>
      <c r="U671" s="120"/>
      <c r="V671" s="135"/>
      <c r="W671" s="85"/>
      <c r="X671" s="118"/>
      <c r="Z671" s="82"/>
      <c r="AA671" s="82"/>
      <c r="AB671" s="145"/>
      <c r="AC671" s="143"/>
      <c r="AD671" s="152"/>
      <c r="AE671" s="152"/>
      <c r="AF671" s="152"/>
      <c r="AH671" s="84"/>
      <c r="AI671" s="84"/>
      <c r="AJ671" s="84"/>
      <c r="AK671" s="84"/>
      <c r="AL671" s="84"/>
      <c r="AM671" s="84"/>
      <c r="AN671" s="84"/>
      <c r="AO671" s="84"/>
      <c r="AP671" s="84"/>
      <c r="AQ671" s="84"/>
      <c r="AR671" s="84"/>
    </row>
    <row r="672" spans="2:44" s="146" customFormat="1" x14ac:dyDescent="0.2">
      <c r="B672" s="94"/>
      <c r="C672" s="94"/>
      <c r="D672" s="94"/>
      <c r="E672" s="94"/>
      <c r="F672" s="85"/>
      <c r="G672" s="85"/>
      <c r="H672" s="85"/>
      <c r="I672" s="85"/>
      <c r="J672" s="85"/>
      <c r="K672" s="85"/>
      <c r="L672" s="85"/>
      <c r="M672" s="85"/>
      <c r="N672" s="86"/>
      <c r="O672" s="86"/>
      <c r="P672" s="86"/>
      <c r="Q672" s="86"/>
      <c r="R672" s="87"/>
      <c r="S672" s="98"/>
      <c r="T672" s="141"/>
      <c r="U672" s="120"/>
      <c r="V672" s="135"/>
      <c r="W672" s="85"/>
      <c r="X672" s="118"/>
      <c r="Z672" s="82"/>
      <c r="AA672" s="82"/>
      <c r="AB672" s="145"/>
      <c r="AC672" s="143"/>
      <c r="AD672" s="152"/>
      <c r="AE672" s="152"/>
      <c r="AF672" s="152"/>
      <c r="AH672" s="84"/>
      <c r="AI672" s="84"/>
      <c r="AJ672" s="84"/>
      <c r="AK672" s="84"/>
      <c r="AL672" s="84"/>
      <c r="AM672" s="84"/>
      <c r="AN672" s="84"/>
      <c r="AO672" s="84"/>
      <c r="AP672" s="84"/>
      <c r="AQ672" s="84"/>
      <c r="AR672" s="84"/>
    </row>
    <row r="673" spans="2:44" s="146" customFormat="1" x14ac:dyDescent="0.2">
      <c r="B673" s="94"/>
      <c r="C673" s="94"/>
      <c r="D673" s="94"/>
      <c r="E673" s="94"/>
      <c r="F673" s="85"/>
      <c r="G673" s="85"/>
      <c r="H673" s="85"/>
      <c r="I673" s="85"/>
      <c r="J673" s="85"/>
      <c r="K673" s="85"/>
      <c r="L673" s="85"/>
      <c r="M673" s="85"/>
      <c r="N673" s="86"/>
      <c r="O673" s="86"/>
      <c r="P673" s="86"/>
      <c r="Q673" s="86"/>
      <c r="R673" s="87"/>
      <c r="S673" s="98"/>
      <c r="T673" s="141"/>
      <c r="U673" s="120"/>
      <c r="V673" s="135"/>
      <c r="W673" s="85"/>
      <c r="X673" s="118"/>
      <c r="Z673" s="82"/>
      <c r="AA673" s="82"/>
      <c r="AB673" s="145"/>
      <c r="AC673" s="143"/>
      <c r="AD673" s="152"/>
      <c r="AE673" s="152"/>
      <c r="AF673" s="152"/>
      <c r="AH673" s="84"/>
      <c r="AI673" s="84"/>
      <c r="AJ673" s="84"/>
      <c r="AK673" s="84"/>
      <c r="AL673" s="84"/>
      <c r="AM673" s="84"/>
      <c r="AN673" s="84"/>
      <c r="AO673" s="84"/>
      <c r="AP673" s="84"/>
      <c r="AQ673" s="84"/>
      <c r="AR673" s="84"/>
    </row>
    <row r="674" spans="2:44" s="146" customFormat="1" x14ac:dyDescent="0.2">
      <c r="B674" s="94"/>
      <c r="C674" s="94"/>
      <c r="D674" s="94"/>
      <c r="E674" s="94"/>
      <c r="F674" s="85"/>
      <c r="G674" s="85"/>
      <c r="H674" s="85"/>
      <c r="I674" s="85"/>
      <c r="J674" s="85"/>
      <c r="K674" s="85"/>
      <c r="L674" s="85"/>
      <c r="M674" s="85"/>
      <c r="N674" s="86"/>
      <c r="O674" s="86"/>
      <c r="P674" s="86"/>
      <c r="Q674" s="86"/>
      <c r="R674" s="87"/>
      <c r="S674" s="98"/>
      <c r="T674" s="141"/>
      <c r="U674" s="120"/>
      <c r="V674" s="135"/>
      <c r="W674" s="85"/>
      <c r="X674" s="118"/>
      <c r="Z674" s="82"/>
      <c r="AA674" s="82"/>
      <c r="AB674" s="145"/>
      <c r="AC674" s="143"/>
      <c r="AD674" s="152"/>
      <c r="AE674" s="152"/>
      <c r="AF674" s="152"/>
      <c r="AH674" s="84"/>
      <c r="AI674" s="84"/>
      <c r="AJ674" s="84"/>
      <c r="AK674" s="84"/>
      <c r="AL674" s="84"/>
      <c r="AM674" s="84"/>
      <c r="AN674" s="84"/>
      <c r="AO674" s="84"/>
      <c r="AP674" s="84"/>
      <c r="AQ674" s="84"/>
      <c r="AR674" s="84"/>
    </row>
    <row r="675" spans="2:44" s="146" customFormat="1" x14ac:dyDescent="0.2">
      <c r="B675" s="94"/>
      <c r="C675" s="94"/>
      <c r="D675" s="94"/>
      <c r="E675" s="94"/>
      <c r="F675" s="85"/>
      <c r="G675" s="85"/>
      <c r="H675" s="85"/>
      <c r="I675" s="85"/>
      <c r="J675" s="85"/>
      <c r="K675" s="85"/>
      <c r="L675" s="85"/>
      <c r="M675" s="85"/>
      <c r="N675" s="86"/>
      <c r="O675" s="86"/>
      <c r="P675" s="86"/>
      <c r="Q675" s="86"/>
      <c r="R675" s="87"/>
      <c r="S675" s="98"/>
      <c r="T675" s="141"/>
      <c r="U675" s="120"/>
      <c r="V675" s="135"/>
      <c r="W675" s="85"/>
      <c r="X675" s="118"/>
      <c r="Z675" s="82"/>
      <c r="AA675" s="82"/>
      <c r="AB675" s="145"/>
      <c r="AC675" s="143"/>
      <c r="AD675" s="152"/>
      <c r="AE675" s="152"/>
      <c r="AF675" s="152"/>
      <c r="AH675" s="84"/>
      <c r="AI675" s="84"/>
      <c r="AJ675" s="84"/>
      <c r="AK675" s="84"/>
      <c r="AL675" s="84"/>
      <c r="AM675" s="84"/>
      <c r="AN675" s="84"/>
      <c r="AO675" s="84"/>
      <c r="AP675" s="84"/>
      <c r="AQ675" s="84"/>
      <c r="AR675" s="84"/>
    </row>
    <row r="676" spans="2:44" s="146" customFormat="1" x14ac:dyDescent="0.2">
      <c r="B676" s="94"/>
      <c r="C676" s="94"/>
      <c r="D676" s="94"/>
      <c r="E676" s="94"/>
      <c r="F676" s="85"/>
      <c r="G676" s="85"/>
      <c r="H676" s="85"/>
      <c r="I676" s="85"/>
      <c r="J676" s="85"/>
      <c r="K676" s="85"/>
      <c r="L676" s="85"/>
      <c r="M676" s="85"/>
      <c r="N676" s="86"/>
      <c r="O676" s="86"/>
      <c r="P676" s="86"/>
      <c r="Q676" s="86"/>
      <c r="R676" s="87"/>
      <c r="S676" s="98"/>
      <c r="T676" s="141"/>
      <c r="U676" s="120"/>
      <c r="V676" s="135"/>
      <c r="W676" s="85"/>
      <c r="X676" s="118"/>
      <c r="Z676" s="82"/>
      <c r="AA676" s="82"/>
      <c r="AB676" s="145"/>
      <c r="AC676" s="143"/>
      <c r="AD676" s="152"/>
      <c r="AE676" s="152"/>
      <c r="AF676" s="152"/>
      <c r="AH676" s="84"/>
      <c r="AI676" s="84"/>
      <c r="AJ676" s="84"/>
      <c r="AK676" s="84"/>
      <c r="AL676" s="84"/>
      <c r="AM676" s="84"/>
      <c r="AN676" s="84"/>
      <c r="AO676" s="84"/>
      <c r="AP676" s="84"/>
      <c r="AQ676" s="84"/>
      <c r="AR676" s="84"/>
    </row>
    <row r="677" spans="2:44" s="146" customFormat="1" x14ac:dyDescent="0.2">
      <c r="B677" s="94"/>
      <c r="C677" s="94"/>
      <c r="D677" s="94"/>
      <c r="E677" s="94"/>
      <c r="F677" s="85"/>
      <c r="G677" s="85"/>
      <c r="H677" s="85"/>
      <c r="I677" s="85"/>
      <c r="J677" s="85"/>
      <c r="K677" s="85"/>
      <c r="L677" s="85"/>
      <c r="M677" s="85"/>
      <c r="N677" s="86"/>
      <c r="O677" s="86"/>
      <c r="P677" s="86"/>
      <c r="Q677" s="86"/>
      <c r="R677" s="87"/>
      <c r="S677" s="98"/>
      <c r="T677" s="141"/>
      <c r="U677" s="120"/>
      <c r="V677" s="135"/>
      <c r="W677" s="85"/>
      <c r="X677" s="118"/>
      <c r="Z677" s="82"/>
      <c r="AA677" s="82"/>
      <c r="AB677" s="145"/>
      <c r="AC677" s="143"/>
      <c r="AD677" s="152"/>
      <c r="AE677" s="152"/>
      <c r="AF677" s="152"/>
      <c r="AH677" s="84"/>
      <c r="AI677" s="84"/>
      <c r="AJ677" s="84"/>
      <c r="AK677" s="84"/>
      <c r="AL677" s="84"/>
      <c r="AM677" s="84"/>
      <c r="AN677" s="84"/>
      <c r="AO677" s="84"/>
      <c r="AP677" s="84"/>
      <c r="AQ677" s="84"/>
      <c r="AR677" s="84"/>
    </row>
    <row r="678" spans="2:44" s="146" customFormat="1" x14ac:dyDescent="0.2">
      <c r="B678" s="94"/>
      <c r="C678" s="94"/>
      <c r="D678" s="94"/>
      <c r="E678" s="94"/>
      <c r="F678" s="85"/>
      <c r="G678" s="85"/>
      <c r="H678" s="85"/>
      <c r="I678" s="85"/>
      <c r="J678" s="85"/>
      <c r="K678" s="85"/>
      <c r="L678" s="85"/>
      <c r="M678" s="85"/>
      <c r="N678" s="86"/>
      <c r="O678" s="86"/>
      <c r="P678" s="86"/>
      <c r="Q678" s="86"/>
      <c r="R678" s="87"/>
      <c r="S678" s="98"/>
      <c r="T678" s="141"/>
      <c r="U678" s="120"/>
      <c r="V678" s="135"/>
      <c r="W678" s="85"/>
      <c r="X678" s="118"/>
      <c r="Z678" s="82"/>
      <c r="AA678" s="82"/>
      <c r="AB678" s="145"/>
      <c r="AC678" s="143"/>
      <c r="AD678" s="152"/>
      <c r="AE678" s="152"/>
      <c r="AF678" s="152"/>
      <c r="AH678" s="84"/>
      <c r="AI678" s="84"/>
      <c r="AJ678" s="84"/>
      <c r="AK678" s="84"/>
      <c r="AL678" s="84"/>
      <c r="AM678" s="84"/>
      <c r="AN678" s="84"/>
      <c r="AO678" s="84"/>
      <c r="AP678" s="84"/>
      <c r="AQ678" s="84"/>
      <c r="AR678" s="84"/>
    </row>
    <row r="679" spans="2:44" s="146" customFormat="1" x14ac:dyDescent="0.2">
      <c r="B679" s="94"/>
      <c r="C679" s="94"/>
      <c r="D679" s="94"/>
      <c r="E679" s="94"/>
      <c r="F679" s="85"/>
      <c r="G679" s="85"/>
      <c r="H679" s="85"/>
      <c r="I679" s="85"/>
      <c r="J679" s="85"/>
      <c r="K679" s="85"/>
      <c r="L679" s="85"/>
      <c r="M679" s="85"/>
      <c r="N679" s="86"/>
      <c r="O679" s="86"/>
      <c r="P679" s="86"/>
      <c r="Q679" s="86"/>
      <c r="R679" s="87"/>
      <c r="S679" s="98"/>
      <c r="T679" s="141"/>
      <c r="U679" s="120"/>
      <c r="V679" s="135"/>
      <c r="W679" s="85"/>
      <c r="X679" s="118"/>
      <c r="Z679" s="82"/>
      <c r="AA679" s="82"/>
      <c r="AB679" s="145"/>
      <c r="AC679" s="143"/>
      <c r="AD679" s="152"/>
      <c r="AE679" s="152"/>
      <c r="AF679" s="152"/>
      <c r="AH679" s="84"/>
      <c r="AI679" s="84"/>
      <c r="AJ679" s="84"/>
      <c r="AK679" s="84"/>
      <c r="AL679" s="84"/>
      <c r="AM679" s="84"/>
      <c r="AN679" s="84"/>
      <c r="AO679" s="84"/>
      <c r="AP679" s="84"/>
      <c r="AQ679" s="84"/>
      <c r="AR679" s="84"/>
    </row>
    <row r="680" spans="2:44" s="146" customFormat="1" x14ac:dyDescent="0.2">
      <c r="B680" s="94"/>
      <c r="C680" s="94"/>
      <c r="D680" s="94"/>
      <c r="E680" s="94"/>
      <c r="F680" s="85"/>
      <c r="G680" s="85"/>
      <c r="H680" s="85"/>
      <c r="I680" s="85"/>
      <c r="J680" s="85"/>
      <c r="K680" s="85"/>
      <c r="L680" s="85"/>
      <c r="M680" s="85"/>
      <c r="N680" s="86"/>
      <c r="O680" s="86"/>
      <c r="P680" s="86"/>
      <c r="Q680" s="86"/>
      <c r="R680" s="87"/>
      <c r="S680" s="98"/>
      <c r="T680" s="141"/>
      <c r="U680" s="120"/>
      <c r="V680" s="135"/>
      <c r="W680" s="85"/>
      <c r="X680" s="118"/>
      <c r="Z680" s="82"/>
      <c r="AA680" s="82"/>
      <c r="AB680" s="145"/>
      <c r="AC680" s="143"/>
      <c r="AD680" s="152"/>
      <c r="AE680" s="152"/>
      <c r="AF680" s="152"/>
      <c r="AH680" s="84"/>
      <c r="AI680" s="84"/>
      <c r="AJ680" s="84"/>
      <c r="AK680" s="84"/>
      <c r="AL680" s="84"/>
      <c r="AM680" s="84"/>
      <c r="AN680" s="84"/>
      <c r="AO680" s="84"/>
      <c r="AP680" s="84"/>
      <c r="AQ680" s="84"/>
      <c r="AR680" s="84"/>
    </row>
    <row r="681" spans="2:44" s="146" customFormat="1" x14ac:dyDescent="0.2">
      <c r="B681" s="94"/>
      <c r="C681" s="94"/>
      <c r="D681" s="94"/>
      <c r="E681" s="94"/>
      <c r="F681" s="85"/>
      <c r="G681" s="85"/>
      <c r="H681" s="85"/>
      <c r="I681" s="85"/>
      <c r="J681" s="85"/>
      <c r="K681" s="85"/>
      <c r="L681" s="85"/>
      <c r="M681" s="85"/>
      <c r="N681" s="86"/>
      <c r="O681" s="86"/>
      <c r="P681" s="86"/>
      <c r="Q681" s="86"/>
      <c r="R681" s="87"/>
      <c r="S681" s="98"/>
      <c r="T681" s="141"/>
      <c r="U681" s="120"/>
      <c r="V681" s="135"/>
      <c r="W681" s="85"/>
      <c r="X681" s="118"/>
      <c r="Z681" s="82"/>
      <c r="AA681" s="82"/>
      <c r="AB681" s="145"/>
      <c r="AC681" s="143"/>
      <c r="AD681" s="152"/>
      <c r="AE681" s="152"/>
      <c r="AF681" s="152"/>
      <c r="AH681" s="84"/>
      <c r="AI681" s="84"/>
      <c r="AJ681" s="84"/>
      <c r="AK681" s="84"/>
      <c r="AL681" s="84"/>
      <c r="AM681" s="84"/>
      <c r="AN681" s="84"/>
      <c r="AO681" s="84"/>
      <c r="AP681" s="84"/>
      <c r="AQ681" s="84"/>
      <c r="AR681" s="84"/>
    </row>
    <row r="682" spans="2:44" s="146" customFormat="1" x14ac:dyDescent="0.2">
      <c r="B682" s="94"/>
      <c r="C682" s="94"/>
      <c r="D682" s="94"/>
      <c r="E682" s="94"/>
      <c r="F682" s="85"/>
      <c r="G682" s="85"/>
      <c r="H682" s="85"/>
      <c r="I682" s="85"/>
      <c r="J682" s="85"/>
      <c r="K682" s="85"/>
      <c r="L682" s="85"/>
      <c r="M682" s="85"/>
      <c r="N682" s="86"/>
      <c r="O682" s="86"/>
      <c r="P682" s="86"/>
      <c r="Q682" s="86"/>
      <c r="R682" s="87"/>
      <c r="S682" s="98"/>
      <c r="T682" s="141"/>
      <c r="U682" s="120"/>
      <c r="V682" s="135"/>
      <c r="W682" s="85"/>
      <c r="X682" s="118"/>
      <c r="Z682" s="82"/>
      <c r="AA682" s="82"/>
      <c r="AB682" s="145"/>
      <c r="AC682" s="143"/>
      <c r="AD682" s="152"/>
      <c r="AE682" s="152"/>
      <c r="AF682" s="152"/>
      <c r="AH682" s="84"/>
      <c r="AI682" s="84"/>
      <c r="AJ682" s="84"/>
      <c r="AK682" s="84"/>
      <c r="AL682" s="84"/>
      <c r="AM682" s="84"/>
      <c r="AN682" s="84"/>
      <c r="AO682" s="84"/>
      <c r="AP682" s="84"/>
      <c r="AQ682" s="84"/>
      <c r="AR682" s="84"/>
    </row>
    <row r="683" spans="2:44" s="146" customFormat="1" x14ac:dyDescent="0.2">
      <c r="B683" s="94"/>
      <c r="C683" s="94"/>
      <c r="D683" s="94"/>
      <c r="E683" s="94"/>
      <c r="F683" s="85"/>
      <c r="G683" s="85"/>
      <c r="H683" s="85"/>
      <c r="I683" s="85"/>
      <c r="J683" s="85"/>
      <c r="K683" s="85"/>
      <c r="L683" s="85"/>
      <c r="M683" s="85"/>
      <c r="N683" s="86"/>
      <c r="O683" s="86"/>
      <c r="P683" s="86"/>
      <c r="Q683" s="86"/>
      <c r="R683" s="87"/>
      <c r="S683" s="98"/>
      <c r="T683" s="141"/>
      <c r="U683" s="120"/>
      <c r="V683" s="135"/>
      <c r="W683" s="85"/>
      <c r="X683" s="118"/>
      <c r="Z683" s="82"/>
      <c r="AA683" s="82"/>
      <c r="AB683" s="145"/>
      <c r="AC683" s="143"/>
      <c r="AD683" s="152"/>
      <c r="AE683" s="152"/>
      <c r="AF683" s="152"/>
      <c r="AH683" s="84"/>
      <c r="AI683" s="84"/>
      <c r="AJ683" s="84"/>
      <c r="AK683" s="84"/>
      <c r="AL683" s="84"/>
      <c r="AM683" s="84"/>
      <c r="AN683" s="84"/>
      <c r="AO683" s="84"/>
      <c r="AP683" s="84"/>
      <c r="AQ683" s="84"/>
      <c r="AR683" s="84"/>
    </row>
    <row r="684" spans="2:44" s="146" customFormat="1" x14ac:dyDescent="0.2">
      <c r="B684" s="94"/>
      <c r="C684" s="94"/>
      <c r="D684" s="94"/>
      <c r="E684" s="94"/>
      <c r="F684" s="85"/>
      <c r="G684" s="85"/>
      <c r="H684" s="85"/>
      <c r="I684" s="85"/>
      <c r="J684" s="85"/>
      <c r="K684" s="85"/>
      <c r="L684" s="85"/>
      <c r="M684" s="85"/>
      <c r="N684" s="86"/>
      <c r="O684" s="86"/>
      <c r="P684" s="86"/>
      <c r="Q684" s="86"/>
      <c r="R684" s="87"/>
      <c r="S684" s="98"/>
      <c r="T684" s="141"/>
      <c r="U684" s="120"/>
      <c r="V684" s="135"/>
      <c r="W684" s="85"/>
      <c r="X684" s="118"/>
      <c r="Z684" s="82"/>
      <c r="AA684" s="82"/>
      <c r="AB684" s="145"/>
      <c r="AC684" s="143"/>
      <c r="AD684" s="152"/>
      <c r="AE684" s="152"/>
      <c r="AF684" s="152"/>
      <c r="AH684" s="84"/>
      <c r="AI684" s="84"/>
      <c r="AJ684" s="84"/>
      <c r="AK684" s="84"/>
      <c r="AL684" s="84"/>
      <c r="AM684" s="84"/>
      <c r="AN684" s="84"/>
      <c r="AO684" s="84"/>
      <c r="AP684" s="84"/>
      <c r="AQ684" s="84"/>
      <c r="AR684" s="84"/>
    </row>
    <row r="685" spans="2:44" s="146" customFormat="1" x14ac:dyDescent="0.2">
      <c r="B685" s="94"/>
      <c r="C685" s="94"/>
      <c r="D685" s="94"/>
      <c r="E685" s="94"/>
      <c r="F685" s="85"/>
      <c r="G685" s="85"/>
      <c r="H685" s="85"/>
      <c r="I685" s="85"/>
      <c r="J685" s="85"/>
      <c r="K685" s="85"/>
      <c r="L685" s="85"/>
      <c r="M685" s="85"/>
      <c r="N685" s="86"/>
      <c r="O685" s="86"/>
      <c r="P685" s="86"/>
      <c r="Q685" s="86"/>
      <c r="R685" s="87"/>
      <c r="S685" s="98"/>
      <c r="T685" s="141"/>
      <c r="U685" s="120"/>
      <c r="V685" s="135"/>
      <c r="W685" s="85"/>
      <c r="X685" s="118"/>
      <c r="Z685" s="82"/>
      <c r="AA685" s="82"/>
      <c r="AB685" s="145"/>
      <c r="AC685" s="143"/>
      <c r="AD685" s="152"/>
      <c r="AE685" s="152"/>
      <c r="AF685" s="152"/>
      <c r="AH685" s="84"/>
      <c r="AI685" s="84"/>
      <c r="AJ685" s="84"/>
      <c r="AK685" s="84"/>
      <c r="AL685" s="84"/>
      <c r="AM685" s="84"/>
      <c r="AN685" s="84"/>
      <c r="AO685" s="84"/>
      <c r="AP685" s="84"/>
      <c r="AQ685" s="84"/>
      <c r="AR685" s="84"/>
    </row>
    <row r="686" spans="2:44" s="146" customFormat="1" x14ac:dyDescent="0.2">
      <c r="B686" s="94"/>
      <c r="C686" s="94"/>
      <c r="D686" s="94"/>
      <c r="E686" s="94"/>
      <c r="F686" s="85"/>
      <c r="G686" s="85"/>
      <c r="H686" s="85"/>
      <c r="I686" s="85"/>
      <c r="J686" s="85"/>
      <c r="K686" s="85"/>
      <c r="L686" s="85"/>
      <c r="M686" s="85"/>
      <c r="N686" s="86"/>
      <c r="O686" s="86"/>
      <c r="P686" s="86"/>
      <c r="Q686" s="86"/>
      <c r="R686" s="87"/>
      <c r="S686" s="98"/>
      <c r="T686" s="141"/>
      <c r="U686" s="120"/>
      <c r="V686" s="135"/>
      <c r="W686" s="85"/>
      <c r="X686" s="118"/>
      <c r="Z686" s="82"/>
      <c r="AA686" s="82"/>
      <c r="AB686" s="145"/>
      <c r="AC686" s="143"/>
      <c r="AD686" s="152"/>
      <c r="AE686" s="152"/>
      <c r="AF686" s="152"/>
      <c r="AH686" s="84"/>
      <c r="AI686" s="84"/>
      <c r="AJ686" s="84"/>
      <c r="AK686" s="84"/>
      <c r="AL686" s="84"/>
      <c r="AM686" s="84"/>
      <c r="AN686" s="84"/>
      <c r="AO686" s="84"/>
      <c r="AP686" s="84"/>
      <c r="AQ686" s="84"/>
      <c r="AR686" s="84"/>
    </row>
    <row r="687" spans="2:44" s="146" customFormat="1" x14ac:dyDescent="0.2">
      <c r="B687" s="94"/>
      <c r="C687" s="94"/>
      <c r="D687" s="94"/>
      <c r="E687" s="94"/>
      <c r="F687" s="85"/>
      <c r="G687" s="85"/>
      <c r="H687" s="85"/>
      <c r="I687" s="85"/>
      <c r="J687" s="85"/>
      <c r="K687" s="85"/>
      <c r="L687" s="85"/>
      <c r="M687" s="85"/>
      <c r="N687" s="86"/>
      <c r="O687" s="86"/>
      <c r="P687" s="86"/>
      <c r="Q687" s="86"/>
      <c r="R687" s="87"/>
      <c r="S687" s="98"/>
      <c r="T687" s="141"/>
      <c r="U687" s="120"/>
      <c r="V687" s="135"/>
      <c r="W687" s="85"/>
      <c r="X687" s="118"/>
      <c r="Z687" s="82"/>
      <c r="AA687" s="82"/>
      <c r="AB687" s="145"/>
      <c r="AC687" s="143"/>
      <c r="AD687" s="152"/>
      <c r="AE687" s="152"/>
      <c r="AF687" s="152"/>
      <c r="AH687" s="84"/>
      <c r="AI687" s="84"/>
      <c r="AJ687" s="84"/>
      <c r="AK687" s="84"/>
      <c r="AL687" s="84"/>
      <c r="AM687" s="84"/>
      <c r="AN687" s="84"/>
      <c r="AO687" s="84"/>
      <c r="AP687" s="84"/>
      <c r="AQ687" s="84"/>
      <c r="AR687" s="84"/>
    </row>
    <row r="688" spans="2:44" s="146" customFormat="1" x14ac:dyDescent="0.2">
      <c r="B688" s="94"/>
      <c r="C688" s="94"/>
      <c r="D688" s="94"/>
      <c r="E688" s="94"/>
      <c r="F688" s="85"/>
      <c r="G688" s="85"/>
      <c r="H688" s="85"/>
      <c r="I688" s="85"/>
      <c r="J688" s="85"/>
      <c r="K688" s="85"/>
      <c r="L688" s="85"/>
      <c r="M688" s="85"/>
      <c r="N688" s="86"/>
      <c r="O688" s="86"/>
      <c r="P688" s="86"/>
      <c r="Q688" s="86"/>
      <c r="R688" s="87"/>
      <c r="S688" s="98"/>
      <c r="T688" s="141"/>
      <c r="U688" s="120"/>
      <c r="V688" s="135"/>
      <c r="W688" s="85"/>
      <c r="X688" s="118"/>
      <c r="Z688" s="82"/>
      <c r="AA688" s="82"/>
      <c r="AB688" s="145"/>
      <c r="AC688" s="143"/>
      <c r="AD688" s="152"/>
      <c r="AE688" s="152"/>
      <c r="AF688" s="152"/>
      <c r="AH688" s="84"/>
      <c r="AI688" s="84"/>
      <c r="AJ688" s="84"/>
      <c r="AK688" s="84"/>
      <c r="AL688" s="84"/>
      <c r="AM688" s="84"/>
      <c r="AN688" s="84"/>
      <c r="AO688" s="84"/>
      <c r="AP688" s="84"/>
      <c r="AQ688" s="84"/>
      <c r="AR688" s="84"/>
    </row>
    <row r="689" spans="2:44" s="146" customFormat="1" x14ac:dyDescent="0.2">
      <c r="B689" s="94"/>
      <c r="C689" s="94"/>
      <c r="D689" s="94"/>
      <c r="E689" s="94"/>
      <c r="F689" s="85"/>
      <c r="G689" s="85"/>
      <c r="H689" s="85"/>
      <c r="I689" s="85"/>
      <c r="J689" s="85"/>
      <c r="K689" s="85"/>
      <c r="L689" s="85"/>
      <c r="M689" s="85"/>
      <c r="N689" s="86"/>
      <c r="O689" s="86"/>
      <c r="P689" s="86"/>
      <c r="Q689" s="86"/>
      <c r="R689" s="87"/>
      <c r="S689" s="98"/>
      <c r="T689" s="141"/>
      <c r="U689" s="120"/>
      <c r="V689" s="135"/>
      <c r="W689" s="85"/>
      <c r="X689" s="118"/>
      <c r="Z689" s="82"/>
      <c r="AA689" s="82"/>
      <c r="AB689" s="145"/>
      <c r="AC689" s="143"/>
      <c r="AD689" s="152"/>
      <c r="AE689" s="152"/>
      <c r="AF689" s="152"/>
      <c r="AH689" s="84"/>
      <c r="AI689" s="84"/>
      <c r="AJ689" s="84"/>
      <c r="AK689" s="84"/>
      <c r="AL689" s="84"/>
      <c r="AM689" s="84"/>
      <c r="AN689" s="84"/>
      <c r="AO689" s="84"/>
      <c r="AP689" s="84"/>
      <c r="AQ689" s="84"/>
      <c r="AR689" s="84"/>
    </row>
    <row r="690" spans="2:44" s="146" customFormat="1" x14ac:dyDescent="0.2">
      <c r="B690" s="94"/>
      <c r="C690" s="94"/>
      <c r="D690" s="94"/>
      <c r="E690" s="94"/>
      <c r="F690" s="85"/>
      <c r="G690" s="85"/>
      <c r="H690" s="85"/>
      <c r="I690" s="85"/>
      <c r="J690" s="85"/>
      <c r="K690" s="85"/>
      <c r="L690" s="85"/>
      <c r="M690" s="85"/>
      <c r="N690" s="86"/>
      <c r="O690" s="86"/>
      <c r="P690" s="86"/>
      <c r="Q690" s="86"/>
      <c r="R690" s="87"/>
      <c r="S690" s="98"/>
      <c r="T690" s="141"/>
      <c r="U690" s="120"/>
      <c r="V690" s="135"/>
      <c r="W690" s="85"/>
      <c r="X690" s="118"/>
      <c r="Z690" s="82"/>
      <c r="AA690" s="82"/>
      <c r="AB690" s="145"/>
      <c r="AC690" s="143"/>
      <c r="AD690" s="152"/>
      <c r="AE690" s="152"/>
      <c r="AF690" s="152"/>
      <c r="AH690" s="84"/>
      <c r="AI690" s="84"/>
      <c r="AJ690" s="84"/>
      <c r="AK690" s="84"/>
      <c r="AL690" s="84"/>
      <c r="AM690" s="84"/>
      <c r="AN690" s="84"/>
      <c r="AO690" s="84"/>
      <c r="AP690" s="84"/>
      <c r="AQ690" s="84"/>
      <c r="AR690" s="84"/>
    </row>
    <row r="691" spans="2:44" s="146" customFormat="1" x14ac:dyDescent="0.2">
      <c r="B691" s="94"/>
      <c r="C691" s="94"/>
      <c r="D691" s="94"/>
      <c r="E691" s="94"/>
      <c r="F691" s="85"/>
      <c r="G691" s="85"/>
      <c r="H691" s="85"/>
      <c r="I691" s="85"/>
      <c r="J691" s="85"/>
      <c r="K691" s="85"/>
      <c r="L691" s="85"/>
      <c r="M691" s="85"/>
      <c r="N691" s="86"/>
      <c r="O691" s="86"/>
      <c r="P691" s="86"/>
      <c r="Q691" s="86"/>
      <c r="R691" s="87"/>
      <c r="S691" s="98"/>
      <c r="T691" s="141"/>
      <c r="U691" s="120"/>
      <c r="V691" s="135"/>
      <c r="W691" s="85"/>
      <c r="X691" s="118"/>
      <c r="Z691" s="82"/>
      <c r="AA691" s="82"/>
      <c r="AB691" s="145"/>
      <c r="AC691" s="143"/>
      <c r="AD691" s="152"/>
      <c r="AE691" s="152"/>
      <c r="AF691" s="152"/>
      <c r="AH691" s="84"/>
      <c r="AI691" s="84"/>
      <c r="AJ691" s="84"/>
      <c r="AK691" s="84"/>
      <c r="AL691" s="84"/>
      <c r="AM691" s="84"/>
      <c r="AN691" s="84"/>
      <c r="AO691" s="84"/>
      <c r="AP691" s="84"/>
      <c r="AQ691" s="84"/>
      <c r="AR691" s="84"/>
    </row>
    <row r="692" spans="2:44" s="146" customFormat="1" x14ac:dyDescent="0.2">
      <c r="B692" s="94"/>
      <c r="C692" s="94"/>
      <c r="D692" s="94"/>
      <c r="E692" s="94"/>
      <c r="F692" s="85"/>
      <c r="G692" s="85"/>
      <c r="H692" s="85"/>
      <c r="I692" s="85"/>
      <c r="J692" s="85"/>
      <c r="K692" s="85"/>
      <c r="L692" s="85"/>
      <c r="M692" s="85"/>
      <c r="N692" s="86"/>
      <c r="O692" s="86"/>
      <c r="P692" s="86"/>
      <c r="Q692" s="86"/>
      <c r="R692" s="87"/>
      <c r="S692" s="98"/>
      <c r="T692" s="141"/>
      <c r="U692" s="120"/>
      <c r="V692" s="135"/>
      <c r="W692" s="85"/>
      <c r="X692" s="118"/>
      <c r="Z692" s="82"/>
      <c r="AA692" s="82"/>
      <c r="AB692" s="145"/>
      <c r="AC692" s="143"/>
      <c r="AD692" s="152"/>
      <c r="AE692" s="152"/>
      <c r="AF692" s="152"/>
      <c r="AH692" s="84"/>
      <c r="AI692" s="84"/>
      <c r="AJ692" s="84"/>
      <c r="AK692" s="84"/>
      <c r="AL692" s="84"/>
      <c r="AM692" s="84"/>
      <c r="AN692" s="84"/>
      <c r="AO692" s="84"/>
      <c r="AP692" s="84"/>
      <c r="AQ692" s="84"/>
      <c r="AR692" s="84"/>
    </row>
    <row r="693" spans="2:44" s="146" customFormat="1" x14ac:dyDescent="0.2">
      <c r="B693" s="94"/>
      <c r="C693" s="94"/>
      <c r="D693" s="94"/>
      <c r="E693" s="94"/>
      <c r="F693" s="85"/>
      <c r="G693" s="85"/>
      <c r="H693" s="85"/>
      <c r="I693" s="85"/>
      <c r="J693" s="85"/>
      <c r="K693" s="85"/>
      <c r="L693" s="85"/>
      <c r="M693" s="85"/>
      <c r="N693" s="86"/>
      <c r="O693" s="86"/>
      <c r="P693" s="86"/>
      <c r="Q693" s="86"/>
      <c r="R693" s="87"/>
      <c r="S693" s="98"/>
      <c r="T693" s="141"/>
      <c r="U693" s="120"/>
      <c r="V693" s="135"/>
      <c r="W693" s="85"/>
      <c r="X693" s="118"/>
      <c r="Z693" s="82"/>
      <c r="AA693" s="82"/>
      <c r="AB693" s="145"/>
      <c r="AC693" s="143"/>
      <c r="AD693" s="152"/>
      <c r="AE693" s="152"/>
      <c r="AF693" s="152"/>
      <c r="AH693" s="84"/>
      <c r="AI693" s="84"/>
      <c r="AJ693" s="84"/>
      <c r="AK693" s="84"/>
      <c r="AL693" s="84"/>
      <c r="AM693" s="84"/>
      <c r="AN693" s="84"/>
      <c r="AO693" s="84"/>
      <c r="AP693" s="84"/>
      <c r="AQ693" s="84"/>
      <c r="AR693" s="84"/>
    </row>
    <row r="694" spans="2:44" s="146" customFormat="1" x14ac:dyDescent="0.2">
      <c r="B694" s="94"/>
      <c r="C694" s="94"/>
      <c r="D694" s="94"/>
      <c r="E694" s="94"/>
      <c r="F694" s="85"/>
      <c r="G694" s="85"/>
      <c r="H694" s="85"/>
      <c r="I694" s="85"/>
      <c r="J694" s="85"/>
      <c r="K694" s="85"/>
      <c r="L694" s="85"/>
      <c r="M694" s="85"/>
      <c r="N694" s="86"/>
      <c r="O694" s="86"/>
      <c r="P694" s="86"/>
      <c r="Q694" s="86"/>
      <c r="R694" s="87"/>
      <c r="S694" s="98"/>
      <c r="T694" s="141"/>
      <c r="U694" s="120"/>
      <c r="V694" s="135"/>
      <c r="W694" s="85"/>
      <c r="X694" s="118"/>
      <c r="Z694" s="82"/>
      <c r="AA694" s="82"/>
      <c r="AB694" s="145"/>
      <c r="AC694" s="143"/>
      <c r="AD694" s="152"/>
      <c r="AE694" s="152"/>
      <c r="AF694" s="152"/>
      <c r="AH694" s="84"/>
      <c r="AI694" s="84"/>
      <c r="AJ694" s="84"/>
      <c r="AK694" s="84"/>
      <c r="AL694" s="84"/>
      <c r="AM694" s="84"/>
      <c r="AN694" s="84"/>
      <c r="AO694" s="84"/>
      <c r="AP694" s="84"/>
      <c r="AQ694" s="84"/>
      <c r="AR694" s="84"/>
    </row>
    <row r="695" spans="2:44" s="146" customFormat="1" x14ac:dyDescent="0.2">
      <c r="B695" s="94"/>
      <c r="C695" s="94"/>
      <c r="D695" s="94"/>
      <c r="E695" s="94"/>
      <c r="F695" s="85"/>
      <c r="G695" s="85"/>
      <c r="H695" s="85"/>
      <c r="I695" s="85"/>
      <c r="J695" s="85"/>
      <c r="K695" s="85"/>
      <c r="L695" s="85"/>
      <c r="M695" s="85"/>
      <c r="N695" s="86"/>
      <c r="O695" s="86"/>
      <c r="P695" s="86"/>
      <c r="Q695" s="86"/>
      <c r="R695" s="87"/>
      <c r="S695" s="98"/>
      <c r="T695" s="141"/>
      <c r="U695" s="120"/>
      <c r="V695" s="135"/>
      <c r="W695" s="85"/>
      <c r="X695" s="118"/>
      <c r="Z695" s="82"/>
      <c r="AA695" s="82"/>
      <c r="AB695" s="145"/>
      <c r="AC695" s="143"/>
      <c r="AD695" s="152"/>
      <c r="AE695" s="152"/>
      <c r="AF695" s="152"/>
      <c r="AH695" s="84"/>
      <c r="AI695" s="84"/>
      <c r="AJ695" s="84"/>
      <c r="AK695" s="84"/>
      <c r="AL695" s="84"/>
      <c r="AM695" s="84"/>
      <c r="AN695" s="84"/>
      <c r="AO695" s="84"/>
      <c r="AP695" s="84"/>
      <c r="AQ695" s="84"/>
      <c r="AR695" s="84"/>
    </row>
    <row r="696" spans="2:44" s="146" customFormat="1" x14ac:dyDescent="0.2">
      <c r="B696" s="94"/>
      <c r="C696" s="94"/>
      <c r="D696" s="94"/>
      <c r="E696" s="94"/>
      <c r="F696" s="85"/>
      <c r="G696" s="85"/>
      <c r="H696" s="85"/>
      <c r="I696" s="85"/>
      <c r="J696" s="85"/>
      <c r="K696" s="85"/>
      <c r="L696" s="85"/>
      <c r="M696" s="85"/>
      <c r="N696" s="86"/>
      <c r="O696" s="86"/>
      <c r="P696" s="86"/>
      <c r="Q696" s="86"/>
      <c r="R696" s="87"/>
      <c r="S696" s="98"/>
      <c r="T696" s="141"/>
      <c r="U696" s="120"/>
      <c r="V696" s="135"/>
      <c r="W696" s="85"/>
      <c r="X696" s="118"/>
      <c r="Z696" s="82"/>
      <c r="AA696" s="82"/>
      <c r="AB696" s="145"/>
      <c r="AC696" s="143"/>
      <c r="AD696" s="152"/>
      <c r="AE696" s="152"/>
      <c r="AF696" s="152"/>
      <c r="AH696" s="84"/>
      <c r="AI696" s="84"/>
      <c r="AJ696" s="84"/>
      <c r="AK696" s="84"/>
      <c r="AL696" s="84"/>
      <c r="AM696" s="84"/>
      <c r="AN696" s="84"/>
      <c r="AO696" s="84"/>
      <c r="AP696" s="84"/>
      <c r="AQ696" s="84"/>
      <c r="AR696" s="84"/>
    </row>
    <row r="697" spans="2:44" s="146" customFormat="1" x14ac:dyDescent="0.2">
      <c r="B697" s="94"/>
      <c r="C697" s="94"/>
      <c r="D697" s="94"/>
      <c r="E697" s="94"/>
      <c r="F697" s="85"/>
      <c r="G697" s="85"/>
      <c r="H697" s="85"/>
      <c r="I697" s="85"/>
      <c r="J697" s="85"/>
      <c r="K697" s="85"/>
      <c r="L697" s="85"/>
      <c r="M697" s="85"/>
      <c r="N697" s="86"/>
      <c r="O697" s="86"/>
      <c r="P697" s="86"/>
      <c r="Q697" s="86"/>
      <c r="R697" s="87"/>
      <c r="S697" s="98"/>
      <c r="T697" s="141"/>
      <c r="U697" s="120"/>
      <c r="V697" s="135"/>
      <c r="W697" s="85"/>
      <c r="X697" s="118"/>
      <c r="Z697" s="82"/>
      <c r="AA697" s="82"/>
      <c r="AB697" s="145"/>
      <c r="AC697" s="143"/>
      <c r="AD697" s="152"/>
      <c r="AE697" s="152"/>
      <c r="AF697" s="152"/>
      <c r="AH697" s="84"/>
      <c r="AI697" s="84"/>
      <c r="AJ697" s="84"/>
      <c r="AK697" s="84"/>
      <c r="AL697" s="84"/>
      <c r="AM697" s="84"/>
      <c r="AN697" s="84"/>
      <c r="AO697" s="84"/>
      <c r="AP697" s="84"/>
      <c r="AQ697" s="84"/>
      <c r="AR697" s="84"/>
    </row>
    <row r="698" spans="2:44" s="146" customFormat="1" x14ac:dyDescent="0.2">
      <c r="B698" s="94"/>
      <c r="C698" s="94"/>
      <c r="D698" s="94"/>
      <c r="E698" s="94"/>
      <c r="F698" s="85"/>
      <c r="G698" s="85"/>
      <c r="H698" s="85"/>
      <c r="I698" s="85"/>
      <c r="J698" s="85"/>
      <c r="K698" s="85"/>
      <c r="L698" s="85"/>
      <c r="M698" s="85"/>
      <c r="N698" s="86"/>
      <c r="O698" s="86"/>
      <c r="P698" s="86"/>
      <c r="Q698" s="86"/>
      <c r="R698" s="87"/>
      <c r="S698" s="98"/>
      <c r="T698" s="141"/>
      <c r="U698" s="120"/>
      <c r="V698" s="135"/>
      <c r="W698" s="85"/>
      <c r="X698" s="118"/>
      <c r="Z698" s="82"/>
      <c r="AA698" s="82"/>
      <c r="AB698" s="145"/>
      <c r="AC698" s="143"/>
      <c r="AD698" s="152"/>
      <c r="AE698" s="152"/>
      <c r="AF698" s="152"/>
      <c r="AH698" s="84"/>
      <c r="AI698" s="84"/>
      <c r="AJ698" s="84"/>
      <c r="AK698" s="84"/>
      <c r="AL698" s="84"/>
      <c r="AM698" s="84"/>
      <c r="AN698" s="84"/>
      <c r="AO698" s="84"/>
      <c r="AP698" s="84"/>
      <c r="AQ698" s="84"/>
      <c r="AR698" s="84"/>
    </row>
    <row r="699" spans="2:44" s="146" customFormat="1" x14ac:dyDescent="0.2">
      <c r="B699" s="94"/>
      <c r="C699" s="94"/>
      <c r="D699" s="94"/>
      <c r="E699" s="94"/>
      <c r="F699" s="85"/>
      <c r="G699" s="85"/>
      <c r="H699" s="85"/>
      <c r="I699" s="85"/>
      <c r="J699" s="85"/>
      <c r="K699" s="85"/>
      <c r="L699" s="85"/>
      <c r="M699" s="85"/>
      <c r="N699" s="86"/>
      <c r="O699" s="86"/>
      <c r="P699" s="86"/>
      <c r="Q699" s="86"/>
      <c r="R699" s="87"/>
      <c r="S699" s="98"/>
      <c r="T699" s="141"/>
      <c r="U699" s="120"/>
      <c r="V699" s="135"/>
      <c r="W699" s="85"/>
      <c r="X699" s="118"/>
      <c r="Z699" s="82"/>
      <c r="AA699" s="82"/>
      <c r="AB699" s="145"/>
      <c r="AC699" s="143"/>
      <c r="AD699" s="152"/>
      <c r="AE699" s="152"/>
      <c r="AF699" s="152"/>
      <c r="AH699" s="84"/>
      <c r="AI699" s="84"/>
      <c r="AJ699" s="84"/>
      <c r="AK699" s="84"/>
      <c r="AL699" s="84"/>
      <c r="AM699" s="84"/>
      <c r="AN699" s="84"/>
      <c r="AO699" s="84"/>
      <c r="AP699" s="84"/>
      <c r="AQ699" s="84"/>
      <c r="AR699" s="84"/>
    </row>
    <row r="700" spans="2:44" s="146" customFormat="1" x14ac:dyDescent="0.2">
      <c r="B700" s="94"/>
      <c r="C700" s="94"/>
      <c r="D700" s="94"/>
      <c r="E700" s="94"/>
      <c r="F700" s="85"/>
      <c r="G700" s="85"/>
      <c r="H700" s="85"/>
      <c r="I700" s="85"/>
      <c r="J700" s="85"/>
      <c r="K700" s="85"/>
      <c r="L700" s="85"/>
      <c r="M700" s="85"/>
      <c r="N700" s="86"/>
      <c r="O700" s="86"/>
      <c r="P700" s="86"/>
      <c r="Q700" s="86"/>
      <c r="R700" s="87"/>
      <c r="S700" s="98"/>
      <c r="T700" s="141"/>
      <c r="U700" s="120"/>
      <c r="V700" s="135"/>
      <c r="W700" s="85"/>
      <c r="X700" s="118"/>
      <c r="Z700" s="82"/>
      <c r="AA700" s="82"/>
      <c r="AB700" s="145"/>
      <c r="AC700" s="143"/>
      <c r="AD700" s="152"/>
      <c r="AE700" s="152"/>
      <c r="AF700" s="152"/>
      <c r="AH700" s="84"/>
      <c r="AI700" s="84"/>
      <c r="AJ700" s="84"/>
      <c r="AK700" s="84"/>
      <c r="AL700" s="84"/>
      <c r="AM700" s="84"/>
      <c r="AN700" s="84"/>
      <c r="AO700" s="84"/>
      <c r="AP700" s="84"/>
      <c r="AQ700" s="84"/>
      <c r="AR700" s="84"/>
    </row>
    <row r="701" spans="2:44" s="146" customFormat="1" x14ac:dyDescent="0.2">
      <c r="B701" s="94"/>
      <c r="C701" s="94"/>
      <c r="D701" s="94"/>
      <c r="E701" s="94"/>
      <c r="F701" s="85"/>
      <c r="G701" s="85"/>
      <c r="H701" s="85"/>
      <c r="I701" s="85"/>
      <c r="J701" s="85"/>
      <c r="K701" s="85"/>
      <c r="L701" s="85"/>
      <c r="M701" s="85"/>
      <c r="N701" s="86"/>
      <c r="O701" s="86"/>
      <c r="P701" s="86"/>
      <c r="Q701" s="86"/>
      <c r="R701" s="87"/>
      <c r="S701" s="98"/>
      <c r="T701" s="141"/>
      <c r="U701" s="120"/>
      <c r="V701" s="135"/>
      <c r="W701" s="85"/>
      <c r="X701" s="118"/>
      <c r="Z701" s="82"/>
      <c r="AA701" s="82"/>
      <c r="AB701" s="145"/>
      <c r="AC701" s="143"/>
      <c r="AD701" s="152"/>
      <c r="AE701" s="152"/>
      <c r="AF701" s="152"/>
      <c r="AH701" s="84"/>
      <c r="AI701" s="84"/>
      <c r="AJ701" s="84"/>
      <c r="AK701" s="84"/>
      <c r="AL701" s="84"/>
      <c r="AM701" s="84"/>
      <c r="AN701" s="84"/>
      <c r="AO701" s="84"/>
      <c r="AP701" s="84"/>
      <c r="AQ701" s="84"/>
      <c r="AR701" s="84"/>
    </row>
    <row r="702" spans="2:44" s="146" customFormat="1" x14ac:dyDescent="0.2">
      <c r="B702" s="94"/>
      <c r="C702" s="94"/>
      <c r="D702" s="94"/>
      <c r="E702" s="94"/>
      <c r="F702" s="85"/>
      <c r="G702" s="85"/>
      <c r="H702" s="85"/>
      <c r="I702" s="85"/>
      <c r="J702" s="85"/>
      <c r="K702" s="85"/>
      <c r="L702" s="85"/>
      <c r="M702" s="85"/>
      <c r="N702" s="86"/>
      <c r="O702" s="86"/>
      <c r="P702" s="86"/>
      <c r="Q702" s="86"/>
      <c r="R702" s="87"/>
      <c r="S702" s="98"/>
      <c r="T702" s="141"/>
      <c r="U702" s="120"/>
      <c r="V702" s="135"/>
      <c r="W702" s="85"/>
      <c r="X702" s="118"/>
      <c r="Z702" s="82"/>
      <c r="AA702" s="82"/>
      <c r="AB702" s="145"/>
      <c r="AC702" s="143"/>
      <c r="AD702" s="152"/>
      <c r="AE702" s="152"/>
      <c r="AF702" s="152"/>
      <c r="AH702" s="84"/>
      <c r="AI702" s="84"/>
      <c r="AJ702" s="84"/>
      <c r="AK702" s="84"/>
      <c r="AL702" s="84"/>
      <c r="AM702" s="84"/>
      <c r="AN702" s="84"/>
      <c r="AO702" s="84"/>
      <c r="AP702" s="84"/>
      <c r="AQ702" s="84"/>
      <c r="AR702" s="84"/>
    </row>
    <row r="703" spans="2:44" s="146" customFormat="1" x14ac:dyDescent="0.2">
      <c r="B703" s="94"/>
      <c r="C703" s="94"/>
      <c r="D703" s="94"/>
      <c r="E703" s="94"/>
      <c r="F703" s="85"/>
      <c r="G703" s="85"/>
      <c r="H703" s="85"/>
      <c r="I703" s="85"/>
      <c r="J703" s="85"/>
      <c r="K703" s="85"/>
      <c r="L703" s="85"/>
      <c r="M703" s="85"/>
      <c r="N703" s="86"/>
      <c r="O703" s="86"/>
      <c r="P703" s="86"/>
      <c r="Q703" s="86"/>
      <c r="R703" s="87"/>
      <c r="S703" s="98"/>
      <c r="T703" s="141"/>
      <c r="U703" s="120"/>
      <c r="V703" s="135"/>
      <c r="W703" s="85"/>
      <c r="X703" s="118"/>
      <c r="Z703" s="82"/>
      <c r="AA703" s="82"/>
      <c r="AB703" s="145"/>
      <c r="AC703" s="143"/>
      <c r="AD703" s="152"/>
      <c r="AE703" s="152"/>
      <c r="AF703" s="152"/>
      <c r="AH703" s="84"/>
      <c r="AI703" s="84"/>
      <c r="AJ703" s="84"/>
      <c r="AK703" s="84"/>
      <c r="AL703" s="84"/>
      <c r="AM703" s="84"/>
      <c r="AN703" s="84"/>
      <c r="AO703" s="84"/>
      <c r="AP703" s="84"/>
      <c r="AQ703" s="84"/>
      <c r="AR703" s="84"/>
    </row>
    <row r="704" spans="2:44" s="146" customFormat="1" x14ac:dyDescent="0.2">
      <c r="B704" s="94"/>
      <c r="C704" s="94"/>
      <c r="D704" s="94"/>
      <c r="E704" s="94"/>
      <c r="F704" s="85"/>
      <c r="G704" s="85"/>
      <c r="H704" s="85"/>
      <c r="I704" s="85"/>
      <c r="J704" s="85"/>
      <c r="K704" s="85"/>
      <c r="L704" s="85"/>
      <c r="M704" s="85"/>
      <c r="N704" s="86"/>
      <c r="O704" s="86"/>
      <c r="P704" s="86"/>
      <c r="Q704" s="86"/>
      <c r="R704" s="87"/>
      <c r="S704" s="98"/>
      <c r="T704" s="141"/>
      <c r="U704" s="120"/>
      <c r="V704" s="135"/>
      <c r="W704" s="85"/>
      <c r="X704" s="118"/>
      <c r="Z704" s="82"/>
      <c r="AA704" s="82"/>
      <c r="AB704" s="145"/>
      <c r="AC704" s="143"/>
      <c r="AD704" s="152"/>
      <c r="AE704" s="152"/>
      <c r="AF704" s="152"/>
      <c r="AH704" s="84"/>
      <c r="AI704" s="84"/>
      <c r="AJ704" s="84"/>
      <c r="AK704" s="84"/>
      <c r="AL704" s="84"/>
      <c r="AM704" s="84"/>
      <c r="AN704" s="84"/>
      <c r="AO704" s="84"/>
      <c r="AP704" s="84"/>
      <c r="AQ704" s="84"/>
      <c r="AR704" s="84"/>
    </row>
    <row r="705" spans="2:44" s="146" customFormat="1" x14ac:dyDescent="0.2">
      <c r="B705" s="94"/>
      <c r="C705" s="94"/>
      <c r="D705" s="94"/>
      <c r="E705" s="94"/>
      <c r="F705" s="85"/>
      <c r="G705" s="85"/>
      <c r="H705" s="85"/>
      <c r="I705" s="85"/>
      <c r="J705" s="85"/>
      <c r="K705" s="85"/>
      <c r="L705" s="85"/>
      <c r="M705" s="85"/>
      <c r="N705" s="86"/>
      <c r="O705" s="86"/>
      <c r="P705" s="86"/>
      <c r="Q705" s="86"/>
      <c r="R705" s="87"/>
      <c r="S705" s="98"/>
      <c r="T705" s="141"/>
      <c r="U705" s="120"/>
      <c r="V705" s="135"/>
      <c r="W705" s="85"/>
      <c r="X705" s="118"/>
      <c r="Z705" s="82"/>
      <c r="AA705" s="82"/>
      <c r="AB705" s="145"/>
      <c r="AC705" s="143"/>
      <c r="AD705" s="152"/>
      <c r="AE705" s="152"/>
      <c r="AF705" s="152"/>
      <c r="AH705" s="84"/>
      <c r="AI705" s="84"/>
      <c r="AJ705" s="84"/>
      <c r="AK705" s="84"/>
      <c r="AL705" s="84"/>
      <c r="AM705" s="84"/>
      <c r="AN705" s="84"/>
      <c r="AO705" s="84"/>
      <c r="AP705" s="84"/>
      <c r="AQ705" s="84"/>
      <c r="AR705" s="84"/>
    </row>
    <row r="706" spans="2:44" s="146" customFormat="1" x14ac:dyDescent="0.2">
      <c r="B706" s="94"/>
      <c r="C706" s="94"/>
      <c r="D706" s="94"/>
      <c r="E706" s="94"/>
      <c r="F706" s="85"/>
      <c r="G706" s="85"/>
      <c r="H706" s="85"/>
      <c r="I706" s="85"/>
      <c r="J706" s="85"/>
      <c r="K706" s="85"/>
      <c r="L706" s="85"/>
      <c r="M706" s="85"/>
      <c r="N706" s="86"/>
      <c r="O706" s="86"/>
      <c r="P706" s="86"/>
      <c r="Q706" s="86"/>
      <c r="R706" s="87"/>
      <c r="S706" s="98"/>
      <c r="T706" s="141"/>
      <c r="U706" s="120"/>
      <c r="V706" s="135"/>
      <c r="W706" s="85"/>
      <c r="X706" s="118"/>
      <c r="Z706" s="82"/>
      <c r="AA706" s="82"/>
      <c r="AB706" s="145"/>
      <c r="AC706" s="143"/>
      <c r="AD706" s="152"/>
      <c r="AE706" s="152"/>
      <c r="AF706" s="152"/>
      <c r="AH706" s="84"/>
      <c r="AI706" s="84"/>
      <c r="AJ706" s="84"/>
      <c r="AK706" s="84"/>
      <c r="AL706" s="84"/>
      <c r="AM706" s="84"/>
      <c r="AN706" s="84"/>
      <c r="AO706" s="84"/>
      <c r="AP706" s="84"/>
      <c r="AQ706" s="84"/>
      <c r="AR706" s="84"/>
    </row>
    <row r="707" spans="2:44" s="146" customFormat="1" x14ac:dyDescent="0.2">
      <c r="B707" s="94"/>
      <c r="C707" s="94"/>
      <c r="D707" s="94"/>
      <c r="E707" s="94"/>
      <c r="F707" s="85"/>
      <c r="G707" s="85"/>
      <c r="H707" s="85"/>
      <c r="I707" s="85"/>
      <c r="J707" s="85"/>
      <c r="K707" s="85"/>
      <c r="L707" s="85"/>
      <c r="M707" s="85"/>
      <c r="N707" s="86"/>
      <c r="O707" s="86"/>
      <c r="P707" s="86"/>
      <c r="Q707" s="86"/>
      <c r="R707" s="87"/>
      <c r="S707" s="98"/>
      <c r="T707" s="141"/>
      <c r="U707" s="120"/>
      <c r="V707" s="135"/>
      <c r="W707" s="85"/>
      <c r="X707" s="118"/>
      <c r="Z707" s="82"/>
      <c r="AA707" s="82"/>
      <c r="AB707" s="145"/>
      <c r="AC707" s="143"/>
      <c r="AD707" s="152"/>
      <c r="AE707" s="152"/>
      <c r="AF707" s="152"/>
      <c r="AH707" s="84"/>
      <c r="AI707" s="84"/>
      <c r="AJ707" s="84"/>
      <c r="AK707" s="84"/>
      <c r="AL707" s="84"/>
      <c r="AM707" s="84"/>
      <c r="AN707" s="84"/>
      <c r="AO707" s="84"/>
      <c r="AP707" s="84"/>
      <c r="AQ707" s="84"/>
      <c r="AR707" s="84"/>
    </row>
    <row r="708" spans="2:44" s="146" customFormat="1" x14ac:dyDescent="0.2">
      <c r="B708" s="94"/>
      <c r="C708" s="94"/>
      <c r="D708" s="94"/>
      <c r="E708" s="94"/>
      <c r="F708" s="85"/>
      <c r="G708" s="85"/>
      <c r="H708" s="85"/>
      <c r="I708" s="85"/>
      <c r="J708" s="85"/>
      <c r="K708" s="85"/>
      <c r="L708" s="85"/>
      <c r="M708" s="85"/>
      <c r="N708" s="86"/>
      <c r="O708" s="86"/>
      <c r="P708" s="86"/>
      <c r="Q708" s="86"/>
      <c r="R708" s="87"/>
      <c r="S708" s="98"/>
      <c r="T708" s="141"/>
      <c r="U708" s="120"/>
      <c r="V708" s="135"/>
      <c r="W708" s="85"/>
      <c r="X708" s="118"/>
      <c r="Z708" s="82"/>
      <c r="AA708" s="82"/>
      <c r="AB708" s="145"/>
      <c r="AC708" s="143"/>
      <c r="AD708" s="152"/>
      <c r="AE708" s="152"/>
      <c r="AF708" s="152"/>
      <c r="AH708" s="84"/>
      <c r="AI708" s="84"/>
      <c r="AJ708" s="84"/>
      <c r="AK708" s="84"/>
      <c r="AL708" s="84"/>
      <c r="AM708" s="84"/>
      <c r="AN708" s="84"/>
      <c r="AO708" s="84"/>
      <c r="AP708" s="84"/>
      <c r="AQ708" s="84"/>
      <c r="AR708" s="84"/>
    </row>
    <row r="709" spans="2:44" s="146" customFormat="1" x14ac:dyDescent="0.2">
      <c r="B709" s="94"/>
      <c r="C709" s="94"/>
      <c r="D709" s="94"/>
      <c r="E709" s="94"/>
      <c r="F709" s="85"/>
      <c r="G709" s="85"/>
      <c r="H709" s="85"/>
      <c r="I709" s="85"/>
      <c r="J709" s="85"/>
      <c r="K709" s="85"/>
      <c r="L709" s="85"/>
      <c r="M709" s="85"/>
      <c r="N709" s="86"/>
      <c r="O709" s="86"/>
      <c r="P709" s="86"/>
      <c r="Q709" s="86"/>
      <c r="R709" s="87"/>
      <c r="S709" s="98"/>
      <c r="T709" s="141"/>
      <c r="U709" s="120"/>
      <c r="V709" s="135"/>
      <c r="W709" s="85"/>
      <c r="X709" s="118"/>
      <c r="Z709" s="82"/>
      <c r="AA709" s="82"/>
      <c r="AB709" s="145"/>
      <c r="AC709" s="143"/>
      <c r="AD709" s="152"/>
      <c r="AE709" s="152"/>
      <c r="AF709" s="152"/>
      <c r="AH709" s="84"/>
      <c r="AI709" s="84"/>
      <c r="AJ709" s="84"/>
      <c r="AK709" s="84"/>
      <c r="AL709" s="84"/>
      <c r="AM709" s="84"/>
      <c r="AN709" s="84"/>
      <c r="AO709" s="84"/>
      <c r="AP709" s="84"/>
      <c r="AQ709" s="84"/>
      <c r="AR709" s="84"/>
    </row>
    <row r="710" spans="2:44" s="146" customFormat="1" x14ac:dyDescent="0.2">
      <c r="B710" s="94"/>
      <c r="C710" s="94"/>
      <c r="D710" s="94"/>
      <c r="E710" s="94"/>
      <c r="F710" s="85"/>
      <c r="G710" s="85"/>
      <c r="H710" s="85"/>
      <c r="I710" s="85"/>
      <c r="J710" s="85"/>
      <c r="K710" s="85"/>
      <c r="L710" s="85"/>
      <c r="M710" s="85"/>
      <c r="N710" s="86"/>
      <c r="O710" s="86"/>
      <c r="P710" s="86"/>
      <c r="Q710" s="86"/>
      <c r="R710" s="87"/>
      <c r="S710" s="98"/>
      <c r="T710" s="141"/>
      <c r="U710" s="120"/>
      <c r="V710" s="135"/>
      <c r="W710" s="85"/>
      <c r="X710" s="118"/>
      <c r="Z710" s="82"/>
      <c r="AA710" s="82"/>
      <c r="AB710" s="145"/>
      <c r="AC710" s="143"/>
      <c r="AD710" s="152"/>
      <c r="AE710" s="152"/>
      <c r="AF710" s="152"/>
      <c r="AH710" s="84"/>
      <c r="AI710" s="84"/>
      <c r="AJ710" s="84"/>
      <c r="AK710" s="84"/>
      <c r="AL710" s="84"/>
      <c r="AM710" s="84"/>
      <c r="AN710" s="84"/>
      <c r="AO710" s="84"/>
      <c r="AP710" s="84"/>
      <c r="AQ710" s="84"/>
      <c r="AR710" s="84"/>
    </row>
    <row r="711" spans="2:44" s="146" customFormat="1" x14ac:dyDescent="0.2">
      <c r="B711" s="94"/>
      <c r="C711" s="94"/>
      <c r="D711" s="94"/>
      <c r="E711" s="94"/>
      <c r="F711" s="85"/>
      <c r="G711" s="85"/>
      <c r="H711" s="85"/>
      <c r="I711" s="85"/>
      <c r="J711" s="85"/>
      <c r="K711" s="85"/>
      <c r="L711" s="85"/>
      <c r="M711" s="85"/>
      <c r="N711" s="86"/>
      <c r="O711" s="86"/>
      <c r="P711" s="86"/>
      <c r="Q711" s="86"/>
      <c r="R711" s="87"/>
      <c r="S711" s="98"/>
      <c r="T711" s="141"/>
      <c r="U711" s="120"/>
      <c r="V711" s="135"/>
      <c r="W711" s="85"/>
      <c r="X711" s="118"/>
      <c r="Z711" s="82"/>
      <c r="AA711" s="82"/>
      <c r="AB711" s="145"/>
      <c r="AC711" s="143"/>
      <c r="AD711" s="152"/>
      <c r="AE711" s="152"/>
      <c r="AF711" s="152"/>
      <c r="AH711" s="84"/>
      <c r="AI711" s="84"/>
      <c r="AJ711" s="84"/>
      <c r="AK711" s="84"/>
      <c r="AL711" s="84"/>
      <c r="AM711" s="84"/>
      <c r="AN711" s="84"/>
      <c r="AO711" s="84"/>
      <c r="AP711" s="84"/>
      <c r="AQ711" s="84"/>
      <c r="AR711" s="84"/>
    </row>
    <row r="712" spans="2:44" s="146" customFormat="1" x14ac:dyDescent="0.2">
      <c r="B712" s="94"/>
      <c r="C712" s="94"/>
      <c r="D712" s="94"/>
      <c r="E712" s="94"/>
      <c r="F712" s="85"/>
      <c r="G712" s="85"/>
      <c r="H712" s="85"/>
      <c r="I712" s="85"/>
      <c r="J712" s="85"/>
      <c r="K712" s="85"/>
      <c r="L712" s="85"/>
      <c r="M712" s="85"/>
      <c r="N712" s="86"/>
      <c r="O712" s="86"/>
      <c r="P712" s="86"/>
      <c r="Q712" s="86"/>
      <c r="R712" s="87"/>
      <c r="S712" s="98"/>
      <c r="T712" s="141"/>
      <c r="U712" s="120"/>
      <c r="V712" s="135"/>
      <c r="W712" s="85"/>
      <c r="X712" s="118"/>
      <c r="Z712" s="82"/>
      <c r="AA712" s="82"/>
      <c r="AB712" s="145"/>
      <c r="AC712" s="143"/>
      <c r="AD712" s="152"/>
      <c r="AE712" s="152"/>
      <c r="AF712" s="152"/>
      <c r="AH712" s="84"/>
      <c r="AI712" s="84"/>
      <c r="AJ712" s="84"/>
      <c r="AK712" s="84"/>
      <c r="AL712" s="84"/>
      <c r="AM712" s="84"/>
      <c r="AN712" s="84"/>
      <c r="AO712" s="84"/>
      <c r="AP712" s="84"/>
      <c r="AQ712" s="84"/>
      <c r="AR712" s="84"/>
    </row>
    <row r="713" spans="2:44" s="146" customFormat="1" x14ac:dyDescent="0.2">
      <c r="B713" s="94"/>
      <c r="C713" s="94"/>
      <c r="D713" s="94"/>
      <c r="E713" s="94"/>
      <c r="F713" s="85"/>
      <c r="G713" s="85"/>
      <c r="H713" s="85"/>
      <c r="I713" s="85"/>
      <c r="J713" s="85"/>
      <c r="K713" s="85"/>
      <c r="L713" s="85"/>
      <c r="M713" s="85"/>
      <c r="N713" s="86"/>
      <c r="O713" s="86"/>
      <c r="P713" s="86"/>
      <c r="Q713" s="86"/>
      <c r="R713" s="87"/>
      <c r="S713" s="98"/>
      <c r="T713" s="141"/>
      <c r="U713" s="120"/>
      <c r="V713" s="135"/>
      <c r="W713" s="85"/>
      <c r="X713" s="118"/>
      <c r="Z713" s="82"/>
      <c r="AA713" s="82"/>
      <c r="AB713" s="145"/>
      <c r="AC713" s="143"/>
      <c r="AD713" s="152"/>
      <c r="AE713" s="152"/>
      <c r="AF713" s="152"/>
      <c r="AH713" s="84"/>
      <c r="AI713" s="84"/>
      <c r="AJ713" s="84"/>
      <c r="AK713" s="84"/>
      <c r="AL713" s="84"/>
      <c r="AM713" s="84"/>
      <c r="AN713" s="84"/>
      <c r="AO713" s="84"/>
      <c r="AP713" s="84"/>
      <c r="AQ713" s="84"/>
      <c r="AR713" s="84"/>
    </row>
    <row r="714" spans="2:44" s="146" customFormat="1" x14ac:dyDescent="0.2">
      <c r="B714" s="94"/>
      <c r="C714" s="94"/>
      <c r="D714" s="94"/>
      <c r="E714" s="94"/>
      <c r="F714" s="85"/>
      <c r="G714" s="85"/>
      <c r="H714" s="85"/>
      <c r="I714" s="85"/>
      <c r="J714" s="85"/>
      <c r="K714" s="85"/>
      <c r="L714" s="85"/>
      <c r="M714" s="85"/>
      <c r="N714" s="86"/>
      <c r="O714" s="86"/>
      <c r="P714" s="86"/>
      <c r="Q714" s="86"/>
      <c r="R714" s="87"/>
      <c r="S714" s="98"/>
      <c r="T714" s="141"/>
      <c r="U714" s="120"/>
      <c r="V714" s="135"/>
      <c r="W714" s="85"/>
      <c r="X714" s="118"/>
      <c r="Z714" s="82"/>
      <c r="AA714" s="82"/>
      <c r="AB714" s="145"/>
      <c r="AC714" s="143"/>
      <c r="AD714" s="152"/>
      <c r="AE714" s="152"/>
      <c r="AF714" s="152"/>
      <c r="AH714" s="84"/>
      <c r="AI714" s="84"/>
      <c r="AJ714" s="84"/>
      <c r="AK714" s="84"/>
      <c r="AL714" s="84"/>
      <c r="AM714" s="84"/>
      <c r="AN714" s="84"/>
      <c r="AO714" s="84"/>
      <c r="AP714" s="84"/>
      <c r="AQ714" s="84"/>
      <c r="AR714" s="84"/>
    </row>
    <row r="715" spans="2:44" s="146" customFormat="1" x14ac:dyDescent="0.2">
      <c r="B715" s="94"/>
      <c r="C715" s="94"/>
      <c r="D715" s="94"/>
      <c r="E715" s="94"/>
      <c r="F715" s="85"/>
      <c r="G715" s="85"/>
      <c r="H715" s="85"/>
      <c r="I715" s="85"/>
      <c r="J715" s="85"/>
      <c r="K715" s="85"/>
      <c r="L715" s="85"/>
      <c r="M715" s="85"/>
      <c r="N715" s="86"/>
      <c r="O715" s="86"/>
      <c r="P715" s="86"/>
      <c r="Q715" s="86"/>
      <c r="R715" s="87"/>
      <c r="S715" s="98"/>
      <c r="T715" s="141"/>
      <c r="U715" s="120"/>
      <c r="V715" s="135"/>
      <c r="W715" s="85"/>
      <c r="X715" s="118"/>
      <c r="Z715" s="82"/>
      <c r="AA715" s="82"/>
      <c r="AB715" s="145"/>
      <c r="AC715" s="143"/>
      <c r="AD715" s="152"/>
      <c r="AE715" s="152"/>
      <c r="AF715" s="152"/>
      <c r="AH715" s="84"/>
      <c r="AI715" s="84"/>
      <c r="AJ715" s="84"/>
      <c r="AK715" s="84"/>
      <c r="AL715" s="84"/>
      <c r="AM715" s="84"/>
      <c r="AN715" s="84"/>
      <c r="AO715" s="84"/>
      <c r="AP715" s="84"/>
      <c r="AQ715" s="84"/>
      <c r="AR715" s="84"/>
    </row>
    <row r="716" spans="2:44" s="146" customFormat="1" x14ac:dyDescent="0.2">
      <c r="B716" s="94"/>
      <c r="C716" s="94"/>
      <c r="D716" s="94"/>
      <c r="E716" s="94"/>
      <c r="F716" s="85"/>
      <c r="G716" s="85"/>
      <c r="H716" s="85"/>
      <c r="I716" s="85"/>
      <c r="J716" s="85"/>
      <c r="K716" s="85"/>
      <c r="L716" s="85"/>
      <c r="M716" s="85"/>
      <c r="N716" s="86"/>
      <c r="O716" s="86"/>
      <c r="P716" s="86"/>
      <c r="Q716" s="86"/>
      <c r="R716" s="87"/>
      <c r="S716" s="98"/>
      <c r="T716" s="141"/>
      <c r="U716" s="120"/>
      <c r="V716" s="135"/>
      <c r="W716" s="85"/>
      <c r="X716" s="118"/>
      <c r="Z716" s="82"/>
      <c r="AA716" s="82"/>
      <c r="AB716" s="145"/>
      <c r="AC716" s="143"/>
      <c r="AD716" s="152"/>
      <c r="AE716" s="152"/>
      <c r="AF716" s="152"/>
      <c r="AH716" s="84"/>
      <c r="AI716" s="84"/>
      <c r="AJ716" s="84"/>
      <c r="AK716" s="84"/>
      <c r="AL716" s="84"/>
      <c r="AM716" s="84"/>
      <c r="AN716" s="84"/>
      <c r="AO716" s="84"/>
      <c r="AP716" s="84"/>
      <c r="AQ716" s="84"/>
      <c r="AR716" s="84"/>
    </row>
    <row r="717" spans="2:44" s="146" customFormat="1" x14ac:dyDescent="0.2">
      <c r="B717" s="94"/>
      <c r="C717" s="94"/>
      <c r="D717" s="94"/>
      <c r="E717" s="94"/>
      <c r="F717" s="85"/>
      <c r="G717" s="85"/>
      <c r="H717" s="85"/>
      <c r="I717" s="85"/>
      <c r="J717" s="85"/>
      <c r="K717" s="85"/>
      <c r="L717" s="85"/>
      <c r="M717" s="85"/>
      <c r="N717" s="86"/>
      <c r="O717" s="86"/>
      <c r="P717" s="86"/>
      <c r="Q717" s="86"/>
      <c r="R717" s="87"/>
      <c r="S717" s="98"/>
      <c r="T717" s="141"/>
      <c r="U717" s="120"/>
      <c r="V717" s="135"/>
      <c r="W717" s="85"/>
      <c r="X717" s="118"/>
      <c r="Z717" s="82"/>
      <c r="AA717" s="82"/>
      <c r="AB717" s="145"/>
      <c r="AC717" s="143"/>
      <c r="AD717" s="152"/>
      <c r="AE717" s="152"/>
      <c r="AF717" s="152"/>
      <c r="AH717" s="84"/>
      <c r="AI717" s="84"/>
      <c r="AJ717" s="84"/>
      <c r="AK717" s="84"/>
      <c r="AL717" s="84"/>
      <c r="AM717" s="84"/>
      <c r="AN717" s="84"/>
      <c r="AO717" s="84"/>
      <c r="AP717" s="84"/>
      <c r="AQ717" s="84"/>
      <c r="AR717" s="84"/>
    </row>
    <row r="718" spans="2:44" s="146" customFormat="1" x14ac:dyDescent="0.2">
      <c r="B718" s="94"/>
      <c r="C718" s="94"/>
      <c r="D718" s="94"/>
      <c r="E718" s="94"/>
      <c r="F718" s="85"/>
      <c r="G718" s="85"/>
      <c r="H718" s="85"/>
      <c r="I718" s="85"/>
      <c r="J718" s="85"/>
      <c r="K718" s="85"/>
      <c r="L718" s="85"/>
      <c r="M718" s="85"/>
      <c r="N718" s="86"/>
      <c r="O718" s="86"/>
      <c r="P718" s="86"/>
      <c r="Q718" s="86"/>
      <c r="R718" s="87"/>
      <c r="S718" s="98"/>
      <c r="T718" s="141"/>
      <c r="U718" s="120"/>
      <c r="V718" s="135"/>
      <c r="W718" s="85"/>
      <c r="X718" s="118"/>
      <c r="Z718" s="82"/>
      <c r="AA718" s="82"/>
      <c r="AB718" s="145"/>
      <c r="AC718" s="143"/>
      <c r="AD718" s="152"/>
      <c r="AE718" s="152"/>
      <c r="AF718" s="152"/>
      <c r="AH718" s="84"/>
      <c r="AI718" s="84"/>
      <c r="AJ718" s="84"/>
      <c r="AK718" s="84"/>
      <c r="AL718" s="84"/>
      <c r="AM718" s="84"/>
      <c r="AN718" s="84"/>
      <c r="AO718" s="84"/>
      <c r="AP718" s="84"/>
      <c r="AQ718" s="84"/>
      <c r="AR718" s="84"/>
    </row>
    <row r="719" spans="2:44" s="146" customFormat="1" x14ac:dyDescent="0.2">
      <c r="B719" s="94"/>
      <c r="C719" s="94"/>
      <c r="D719" s="94"/>
      <c r="E719" s="94"/>
      <c r="F719" s="85"/>
      <c r="G719" s="85"/>
      <c r="H719" s="85"/>
      <c r="I719" s="85"/>
      <c r="J719" s="85"/>
      <c r="K719" s="85"/>
      <c r="L719" s="85"/>
      <c r="M719" s="85"/>
      <c r="N719" s="86"/>
      <c r="O719" s="86"/>
      <c r="P719" s="86"/>
      <c r="Q719" s="86"/>
      <c r="R719" s="87"/>
      <c r="S719" s="98"/>
      <c r="T719" s="141"/>
      <c r="U719" s="120"/>
      <c r="V719" s="135"/>
      <c r="W719" s="85"/>
      <c r="X719" s="118"/>
      <c r="Z719" s="82"/>
      <c r="AA719" s="82"/>
      <c r="AB719" s="145"/>
      <c r="AC719" s="143"/>
      <c r="AD719" s="152"/>
      <c r="AE719" s="152"/>
      <c r="AF719" s="152"/>
      <c r="AH719" s="84"/>
      <c r="AI719" s="84"/>
      <c r="AJ719" s="84"/>
      <c r="AK719" s="84"/>
      <c r="AL719" s="84"/>
      <c r="AM719" s="84"/>
      <c r="AN719" s="84"/>
      <c r="AO719" s="84"/>
      <c r="AP719" s="84"/>
      <c r="AQ719" s="84"/>
      <c r="AR719" s="84"/>
    </row>
    <row r="720" spans="2:44" s="146" customFormat="1" x14ac:dyDescent="0.2">
      <c r="B720" s="94"/>
      <c r="C720" s="94"/>
      <c r="D720" s="94"/>
      <c r="E720" s="94"/>
      <c r="F720" s="85"/>
      <c r="G720" s="85"/>
      <c r="H720" s="85"/>
      <c r="I720" s="85"/>
      <c r="J720" s="85"/>
      <c r="K720" s="85"/>
      <c r="L720" s="85"/>
      <c r="M720" s="85"/>
      <c r="N720" s="86"/>
      <c r="O720" s="86"/>
      <c r="P720" s="86"/>
      <c r="Q720" s="86"/>
      <c r="R720" s="87"/>
      <c r="S720" s="98"/>
      <c r="T720" s="141"/>
      <c r="U720" s="120"/>
      <c r="V720" s="135"/>
      <c r="W720" s="85"/>
      <c r="X720" s="118"/>
      <c r="Z720" s="82"/>
      <c r="AA720" s="82"/>
      <c r="AB720" s="145"/>
      <c r="AC720" s="143"/>
      <c r="AD720" s="152"/>
      <c r="AE720" s="152"/>
      <c r="AF720" s="152"/>
      <c r="AH720" s="84"/>
      <c r="AI720" s="84"/>
      <c r="AJ720" s="84"/>
      <c r="AK720" s="84"/>
      <c r="AL720" s="84"/>
      <c r="AM720" s="84"/>
      <c r="AN720" s="84"/>
      <c r="AO720" s="84"/>
      <c r="AP720" s="84"/>
      <c r="AQ720" s="84"/>
      <c r="AR720" s="84"/>
    </row>
    <row r="721" spans="2:44" s="146" customFormat="1" x14ac:dyDescent="0.2">
      <c r="B721" s="94"/>
      <c r="C721" s="94"/>
      <c r="D721" s="94"/>
      <c r="E721" s="94"/>
      <c r="F721" s="85"/>
      <c r="G721" s="85"/>
      <c r="H721" s="85"/>
      <c r="I721" s="85"/>
      <c r="J721" s="85"/>
      <c r="K721" s="85"/>
      <c r="L721" s="85"/>
      <c r="M721" s="85"/>
      <c r="N721" s="86"/>
      <c r="O721" s="86"/>
      <c r="P721" s="86"/>
      <c r="Q721" s="86"/>
      <c r="R721" s="87"/>
      <c r="S721" s="98"/>
      <c r="T721" s="141"/>
      <c r="U721" s="120"/>
      <c r="V721" s="135"/>
      <c r="W721" s="85"/>
      <c r="X721" s="118"/>
      <c r="Z721" s="82"/>
      <c r="AA721" s="82"/>
      <c r="AB721" s="145"/>
      <c r="AC721" s="143"/>
      <c r="AD721" s="152"/>
      <c r="AE721" s="152"/>
      <c r="AF721" s="152"/>
      <c r="AH721" s="84"/>
      <c r="AI721" s="84"/>
      <c r="AJ721" s="84"/>
      <c r="AK721" s="84"/>
      <c r="AL721" s="84"/>
      <c r="AM721" s="84"/>
      <c r="AN721" s="84"/>
      <c r="AO721" s="84"/>
      <c r="AP721" s="84"/>
      <c r="AQ721" s="84"/>
      <c r="AR721" s="84"/>
    </row>
    <row r="722" spans="2:44" s="146" customFormat="1" x14ac:dyDescent="0.2">
      <c r="B722" s="94"/>
      <c r="C722" s="94"/>
      <c r="D722" s="94"/>
      <c r="E722" s="94"/>
      <c r="F722" s="85"/>
      <c r="G722" s="85"/>
      <c r="H722" s="85"/>
      <c r="I722" s="85"/>
      <c r="J722" s="85"/>
      <c r="K722" s="85"/>
      <c r="L722" s="85"/>
      <c r="M722" s="85"/>
      <c r="N722" s="86"/>
      <c r="O722" s="86"/>
      <c r="P722" s="86"/>
      <c r="Q722" s="86"/>
      <c r="R722" s="87"/>
      <c r="S722" s="98"/>
      <c r="T722" s="141"/>
      <c r="U722" s="120"/>
      <c r="V722" s="135"/>
      <c r="W722" s="85"/>
      <c r="X722" s="118"/>
      <c r="Z722" s="82"/>
      <c r="AA722" s="82"/>
      <c r="AB722" s="145"/>
      <c r="AC722" s="143"/>
      <c r="AD722" s="152"/>
      <c r="AE722" s="152"/>
      <c r="AF722" s="152"/>
      <c r="AH722" s="84"/>
      <c r="AI722" s="84"/>
      <c r="AJ722" s="84"/>
      <c r="AK722" s="84"/>
      <c r="AL722" s="84"/>
      <c r="AM722" s="84"/>
      <c r="AN722" s="84"/>
      <c r="AO722" s="84"/>
      <c r="AP722" s="84"/>
      <c r="AQ722" s="84"/>
      <c r="AR722" s="84"/>
    </row>
    <row r="723" spans="2:44" s="146" customFormat="1" x14ac:dyDescent="0.2">
      <c r="B723" s="94"/>
      <c r="C723" s="94"/>
      <c r="D723" s="94"/>
      <c r="E723" s="94"/>
      <c r="F723" s="85"/>
      <c r="G723" s="85"/>
      <c r="H723" s="85"/>
      <c r="I723" s="85"/>
      <c r="J723" s="85"/>
      <c r="K723" s="85"/>
      <c r="L723" s="85"/>
      <c r="M723" s="85"/>
      <c r="N723" s="86"/>
      <c r="O723" s="86"/>
      <c r="P723" s="86"/>
      <c r="Q723" s="86"/>
      <c r="R723" s="87"/>
      <c r="S723" s="98"/>
      <c r="T723" s="141"/>
      <c r="U723" s="120"/>
      <c r="V723" s="135"/>
      <c r="W723" s="85"/>
      <c r="X723" s="118"/>
      <c r="Z723" s="82"/>
      <c r="AA723" s="82"/>
      <c r="AB723" s="145"/>
      <c r="AC723" s="143"/>
      <c r="AD723" s="152"/>
      <c r="AE723" s="152"/>
      <c r="AF723" s="152"/>
      <c r="AH723" s="84"/>
      <c r="AI723" s="84"/>
      <c r="AJ723" s="84"/>
      <c r="AK723" s="84"/>
      <c r="AL723" s="84"/>
      <c r="AM723" s="84"/>
      <c r="AN723" s="84"/>
      <c r="AO723" s="84"/>
      <c r="AP723" s="84"/>
      <c r="AQ723" s="84"/>
      <c r="AR723" s="84"/>
    </row>
    <row r="724" spans="2:44" s="146" customFormat="1" x14ac:dyDescent="0.2">
      <c r="B724" s="94"/>
      <c r="C724" s="94"/>
      <c r="D724" s="94"/>
      <c r="E724" s="94"/>
      <c r="F724" s="85"/>
      <c r="G724" s="85"/>
      <c r="H724" s="85"/>
      <c r="I724" s="85"/>
      <c r="J724" s="85"/>
      <c r="K724" s="85"/>
      <c r="L724" s="85"/>
      <c r="M724" s="85"/>
      <c r="N724" s="86"/>
      <c r="O724" s="86"/>
      <c r="P724" s="86"/>
      <c r="Q724" s="86"/>
      <c r="R724" s="87"/>
      <c r="S724" s="98"/>
      <c r="T724" s="141"/>
      <c r="U724" s="120"/>
      <c r="V724" s="135"/>
      <c r="W724" s="85"/>
      <c r="X724" s="118"/>
      <c r="Z724" s="82"/>
      <c r="AA724" s="82"/>
      <c r="AB724" s="145"/>
      <c r="AC724" s="143"/>
      <c r="AD724" s="152"/>
      <c r="AE724" s="152"/>
      <c r="AF724" s="152"/>
      <c r="AH724" s="84"/>
      <c r="AI724" s="84"/>
      <c r="AJ724" s="84"/>
      <c r="AK724" s="84"/>
      <c r="AL724" s="84"/>
      <c r="AM724" s="84"/>
      <c r="AN724" s="84"/>
      <c r="AO724" s="84"/>
      <c r="AP724" s="84"/>
      <c r="AQ724" s="84"/>
      <c r="AR724" s="84"/>
    </row>
    <row r="725" spans="2:44" s="146" customFormat="1" x14ac:dyDescent="0.2">
      <c r="B725" s="94"/>
      <c r="C725" s="94"/>
      <c r="D725" s="94"/>
      <c r="E725" s="94"/>
      <c r="F725" s="85"/>
      <c r="G725" s="85"/>
      <c r="H725" s="85"/>
      <c r="I725" s="85"/>
      <c r="J725" s="85"/>
      <c r="K725" s="85"/>
      <c r="L725" s="85"/>
      <c r="M725" s="85"/>
      <c r="N725" s="86"/>
      <c r="O725" s="86"/>
      <c r="P725" s="86"/>
      <c r="Q725" s="86"/>
      <c r="R725" s="87"/>
      <c r="S725" s="98"/>
      <c r="T725" s="141"/>
      <c r="U725" s="120"/>
      <c r="V725" s="135"/>
      <c r="W725" s="85"/>
      <c r="X725" s="118"/>
      <c r="Z725" s="82"/>
      <c r="AA725" s="82"/>
      <c r="AB725" s="145"/>
      <c r="AC725" s="143"/>
      <c r="AD725" s="152"/>
      <c r="AE725" s="152"/>
      <c r="AF725" s="152"/>
      <c r="AH725" s="84"/>
      <c r="AI725" s="84"/>
      <c r="AJ725" s="84"/>
      <c r="AK725" s="84"/>
      <c r="AL725" s="84"/>
      <c r="AM725" s="84"/>
      <c r="AN725" s="84"/>
      <c r="AO725" s="84"/>
      <c r="AP725" s="84"/>
      <c r="AQ725" s="84"/>
      <c r="AR725" s="84"/>
    </row>
    <row r="726" spans="2:44" s="146" customFormat="1" x14ac:dyDescent="0.2">
      <c r="B726" s="94"/>
      <c r="C726" s="94"/>
      <c r="D726" s="94"/>
      <c r="E726" s="94"/>
      <c r="F726" s="85"/>
      <c r="G726" s="85"/>
      <c r="H726" s="85"/>
      <c r="I726" s="85"/>
      <c r="J726" s="85"/>
      <c r="K726" s="85"/>
      <c r="L726" s="85"/>
      <c r="M726" s="85"/>
      <c r="N726" s="86"/>
      <c r="O726" s="86"/>
      <c r="P726" s="86"/>
      <c r="Q726" s="86"/>
      <c r="R726" s="87"/>
      <c r="S726" s="98"/>
      <c r="T726" s="141"/>
      <c r="U726" s="120"/>
      <c r="V726" s="135"/>
      <c r="W726" s="85"/>
      <c r="X726" s="118"/>
      <c r="Z726" s="82"/>
      <c r="AA726" s="82"/>
      <c r="AB726" s="145"/>
      <c r="AC726" s="143"/>
      <c r="AD726" s="152"/>
      <c r="AE726" s="152"/>
      <c r="AF726" s="152"/>
      <c r="AH726" s="84"/>
      <c r="AI726" s="84"/>
      <c r="AJ726" s="84"/>
      <c r="AK726" s="84"/>
      <c r="AL726" s="84"/>
      <c r="AM726" s="84"/>
      <c r="AN726" s="84"/>
      <c r="AO726" s="84"/>
      <c r="AP726" s="84"/>
      <c r="AQ726" s="84"/>
      <c r="AR726" s="84"/>
    </row>
    <row r="727" spans="2:44" s="146" customFormat="1" x14ac:dyDescent="0.2">
      <c r="B727" s="94"/>
      <c r="C727" s="94"/>
      <c r="D727" s="94"/>
      <c r="E727" s="94"/>
      <c r="F727" s="85"/>
      <c r="G727" s="85"/>
      <c r="H727" s="85"/>
      <c r="I727" s="85"/>
      <c r="J727" s="85"/>
      <c r="K727" s="85"/>
      <c r="L727" s="85"/>
      <c r="M727" s="85"/>
      <c r="N727" s="86"/>
      <c r="O727" s="86"/>
      <c r="P727" s="86"/>
      <c r="Q727" s="86"/>
      <c r="R727" s="87"/>
      <c r="S727" s="98"/>
      <c r="T727" s="141"/>
      <c r="U727" s="120"/>
      <c r="V727" s="135"/>
      <c r="W727" s="85"/>
      <c r="X727" s="118"/>
      <c r="Z727" s="82"/>
      <c r="AA727" s="82"/>
      <c r="AB727" s="145"/>
      <c r="AC727" s="143"/>
      <c r="AD727" s="152"/>
      <c r="AE727" s="152"/>
      <c r="AF727" s="152"/>
      <c r="AH727" s="84"/>
      <c r="AI727" s="84"/>
      <c r="AJ727" s="84"/>
      <c r="AK727" s="84"/>
      <c r="AL727" s="84"/>
      <c r="AM727" s="84"/>
      <c r="AN727" s="84"/>
      <c r="AO727" s="84"/>
      <c r="AP727" s="84"/>
      <c r="AQ727" s="84"/>
      <c r="AR727" s="84"/>
    </row>
    <row r="728" spans="2:44" s="146" customFormat="1" x14ac:dyDescent="0.2">
      <c r="B728" s="94"/>
      <c r="C728" s="94"/>
      <c r="D728" s="94"/>
      <c r="E728" s="94"/>
      <c r="F728" s="85"/>
      <c r="G728" s="85"/>
      <c r="H728" s="85"/>
      <c r="I728" s="85"/>
      <c r="J728" s="85"/>
      <c r="K728" s="85"/>
      <c r="L728" s="85"/>
      <c r="M728" s="85"/>
      <c r="N728" s="86"/>
      <c r="O728" s="86"/>
      <c r="P728" s="86"/>
      <c r="Q728" s="86"/>
      <c r="R728" s="87"/>
      <c r="S728" s="98"/>
      <c r="T728" s="141"/>
      <c r="U728" s="120"/>
      <c r="V728" s="135"/>
      <c r="W728" s="85"/>
      <c r="X728" s="118"/>
      <c r="Z728" s="82"/>
      <c r="AA728" s="82"/>
      <c r="AB728" s="145"/>
      <c r="AC728" s="143"/>
      <c r="AD728" s="152"/>
      <c r="AE728" s="152"/>
      <c r="AF728" s="152"/>
      <c r="AH728" s="84"/>
      <c r="AI728" s="84"/>
      <c r="AJ728" s="84"/>
      <c r="AK728" s="84"/>
      <c r="AL728" s="84"/>
      <c r="AM728" s="84"/>
      <c r="AN728" s="84"/>
      <c r="AO728" s="84"/>
      <c r="AP728" s="84"/>
      <c r="AQ728" s="84"/>
      <c r="AR728" s="84"/>
    </row>
    <row r="729" spans="2:44" s="146" customFormat="1" x14ac:dyDescent="0.2">
      <c r="B729" s="94"/>
      <c r="C729" s="94"/>
      <c r="D729" s="94"/>
      <c r="E729" s="94"/>
      <c r="F729" s="85"/>
      <c r="G729" s="85"/>
      <c r="H729" s="85"/>
      <c r="I729" s="85"/>
      <c r="J729" s="85"/>
      <c r="K729" s="85"/>
      <c r="L729" s="85"/>
      <c r="M729" s="85"/>
      <c r="N729" s="86"/>
      <c r="O729" s="86"/>
      <c r="P729" s="86"/>
      <c r="Q729" s="86"/>
      <c r="R729" s="87"/>
      <c r="S729" s="98"/>
      <c r="T729" s="141"/>
      <c r="U729" s="120"/>
      <c r="V729" s="135"/>
      <c r="W729" s="85"/>
      <c r="X729" s="118"/>
      <c r="Z729" s="82"/>
      <c r="AA729" s="82"/>
      <c r="AB729" s="145"/>
      <c r="AC729" s="143"/>
      <c r="AD729" s="152"/>
      <c r="AE729" s="152"/>
      <c r="AF729" s="152"/>
      <c r="AH729" s="84"/>
      <c r="AI729" s="84"/>
      <c r="AJ729" s="84"/>
      <c r="AK729" s="84"/>
      <c r="AL729" s="84"/>
      <c r="AM729" s="84"/>
      <c r="AN729" s="84"/>
      <c r="AO729" s="84"/>
      <c r="AP729" s="84"/>
      <c r="AQ729" s="84"/>
      <c r="AR729" s="84"/>
    </row>
    <row r="730" spans="2:44" s="146" customFormat="1" x14ac:dyDescent="0.2">
      <c r="B730" s="94"/>
      <c r="C730" s="94"/>
      <c r="D730" s="94"/>
      <c r="E730" s="94"/>
      <c r="F730" s="85"/>
      <c r="G730" s="85"/>
      <c r="H730" s="85"/>
      <c r="I730" s="85"/>
      <c r="J730" s="85"/>
      <c r="K730" s="85"/>
      <c r="L730" s="85"/>
      <c r="M730" s="85"/>
      <c r="N730" s="86"/>
      <c r="O730" s="86"/>
      <c r="P730" s="86"/>
      <c r="Q730" s="86"/>
      <c r="R730" s="87"/>
      <c r="S730" s="98"/>
      <c r="T730" s="141"/>
      <c r="U730" s="120"/>
      <c r="V730" s="135"/>
      <c r="W730" s="85"/>
      <c r="X730" s="118"/>
      <c r="Z730" s="82"/>
      <c r="AA730" s="82"/>
      <c r="AB730" s="145"/>
      <c r="AC730" s="143"/>
      <c r="AD730" s="152"/>
      <c r="AE730" s="152"/>
      <c r="AF730" s="152"/>
      <c r="AH730" s="84"/>
      <c r="AI730" s="84"/>
      <c r="AJ730" s="84"/>
      <c r="AK730" s="84"/>
      <c r="AL730" s="84"/>
      <c r="AM730" s="84"/>
      <c r="AN730" s="84"/>
      <c r="AO730" s="84"/>
      <c r="AP730" s="84"/>
      <c r="AQ730" s="84"/>
      <c r="AR730" s="84"/>
    </row>
    <row r="731" spans="2:44" s="146" customFormat="1" x14ac:dyDescent="0.2">
      <c r="B731" s="94"/>
      <c r="C731" s="94"/>
      <c r="D731" s="94"/>
      <c r="E731" s="94"/>
      <c r="F731" s="85"/>
      <c r="G731" s="85"/>
      <c r="H731" s="85"/>
      <c r="I731" s="85"/>
      <c r="J731" s="85"/>
      <c r="K731" s="85"/>
      <c r="L731" s="85"/>
      <c r="M731" s="85"/>
      <c r="N731" s="86"/>
      <c r="O731" s="86"/>
      <c r="P731" s="86"/>
      <c r="Q731" s="86"/>
      <c r="R731" s="87"/>
      <c r="S731" s="98"/>
      <c r="T731" s="141"/>
      <c r="U731" s="120"/>
      <c r="V731" s="135"/>
      <c r="W731" s="85"/>
      <c r="X731" s="118"/>
      <c r="Z731" s="82"/>
      <c r="AA731" s="82"/>
      <c r="AB731" s="145"/>
      <c r="AC731" s="143"/>
      <c r="AD731" s="152"/>
      <c r="AE731" s="152"/>
      <c r="AF731" s="152"/>
      <c r="AH731" s="84"/>
      <c r="AI731" s="84"/>
      <c r="AJ731" s="84"/>
      <c r="AK731" s="84"/>
      <c r="AL731" s="84"/>
      <c r="AM731" s="84"/>
      <c r="AN731" s="84"/>
      <c r="AO731" s="84"/>
      <c r="AP731" s="84"/>
      <c r="AQ731" s="84"/>
      <c r="AR731" s="84"/>
    </row>
    <row r="732" spans="2:44" s="146" customFormat="1" x14ac:dyDescent="0.2">
      <c r="B732" s="94"/>
      <c r="C732" s="94"/>
      <c r="D732" s="94"/>
      <c r="E732" s="94"/>
      <c r="F732" s="85"/>
      <c r="G732" s="85"/>
      <c r="H732" s="85"/>
      <c r="I732" s="85"/>
      <c r="J732" s="85"/>
      <c r="K732" s="85"/>
      <c r="L732" s="85"/>
      <c r="M732" s="85"/>
      <c r="N732" s="86"/>
      <c r="O732" s="86"/>
      <c r="P732" s="86"/>
      <c r="Q732" s="86"/>
      <c r="R732" s="87"/>
      <c r="S732" s="98"/>
      <c r="T732" s="141"/>
      <c r="U732" s="120"/>
      <c r="V732" s="135"/>
      <c r="W732" s="85"/>
      <c r="X732" s="118"/>
      <c r="Z732" s="82"/>
      <c r="AA732" s="82"/>
      <c r="AB732" s="145"/>
      <c r="AC732" s="143"/>
      <c r="AD732" s="152"/>
      <c r="AE732" s="152"/>
      <c r="AF732" s="152"/>
      <c r="AH732" s="84"/>
      <c r="AI732" s="84"/>
      <c r="AJ732" s="84"/>
      <c r="AK732" s="84"/>
      <c r="AL732" s="84"/>
      <c r="AM732" s="84"/>
      <c r="AN732" s="84"/>
      <c r="AO732" s="84"/>
      <c r="AP732" s="84"/>
      <c r="AQ732" s="84"/>
      <c r="AR732" s="84"/>
    </row>
    <row r="733" spans="2:44" s="146" customFormat="1" x14ac:dyDescent="0.2">
      <c r="B733" s="94"/>
      <c r="C733" s="94"/>
      <c r="D733" s="94"/>
      <c r="E733" s="94"/>
      <c r="F733" s="85"/>
      <c r="G733" s="85"/>
      <c r="H733" s="85"/>
      <c r="I733" s="85"/>
      <c r="J733" s="85"/>
      <c r="K733" s="85"/>
      <c r="L733" s="85"/>
      <c r="M733" s="85"/>
      <c r="N733" s="86"/>
      <c r="O733" s="86"/>
      <c r="P733" s="86"/>
      <c r="Q733" s="86"/>
      <c r="R733" s="87"/>
      <c r="S733" s="98"/>
      <c r="T733" s="141"/>
      <c r="U733" s="120"/>
      <c r="V733" s="135"/>
      <c r="W733" s="85"/>
      <c r="X733" s="118"/>
      <c r="Z733" s="82"/>
      <c r="AA733" s="82"/>
      <c r="AB733" s="145"/>
      <c r="AC733" s="143"/>
      <c r="AD733" s="152"/>
      <c r="AE733" s="152"/>
      <c r="AF733" s="152"/>
      <c r="AH733" s="84"/>
      <c r="AI733" s="84"/>
      <c r="AJ733" s="84"/>
      <c r="AK733" s="84"/>
      <c r="AL733" s="84"/>
      <c r="AM733" s="84"/>
      <c r="AN733" s="84"/>
      <c r="AO733" s="84"/>
      <c r="AP733" s="84"/>
      <c r="AQ733" s="84"/>
      <c r="AR733" s="84"/>
    </row>
    <row r="734" spans="2:44" s="146" customFormat="1" x14ac:dyDescent="0.2">
      <c r="B734" s="94"/>
      <c r="C734" s="94"/>
      <c r="D734" s="94"/>
      <c r="E734" s="94"/>
      <c r="F734" s="85"/>
      <c r="G734" s="85"/>
      <c r="H734" s="85"/>
      <c r="I734" s="85"/>
      <c r="J734" s="85"/>
      <c r="K734" s="85"/>
      <c r="L734" s="85"/>
      <c r="M734" s="85"/>
      <c r="N734" s="86"/>
      <c r="O734" s="86"/>
      <c r="P734" s="86"/>
      <c r="Q734" s="86"/>
      <c r="R734" s="87"/>
      <c r="S734" s="98"/>
      <c r="T734" s="141"/>
      <c r="U734" s="120"/>
      <c r="V734" s="135"/>
      <c r="W734" s="85"/>
      <c r="X734" s="118"/>
      <c r="Z734" s="82"/>
      <c r="AA734" s="82"/>
      <c r="AB734" s="145"/>
      <c r="AC734" s="143"/>
      <c r="AD734" s="152"/>
      <c r="AE734" s="152"/>
      <c r="AF734" s="152"/>
      <c r="AH734" s="84"/>
      <c r="AI734" s="84"/>
      <c r="AJ734" s="84"/>
      <c r="AK734" s="84"/>
      <c r="AL734" s="84"/>
      <c r="AM734" s="84"/>
      <c r="AN734" s="84"/>
      <c r="AO734" s="84"/>
      <c r="AP734" s="84"/>
      <c r="AQ734" s="84"/>
      <c r="AR734" s="84"/>
    </row>
    <row r="735" spans="2:44" s="146" customFormat="1" x14ac:dyDescent="0.2">
      <c r="B735" s="94"/>
      <c r="C735" s="94"/>
      <c r="D735" s="94"/>
      <c r="E735" s="94"/>
      <c r="F735" s="85"/>
      <c r="G735" s="85"/>
      <c r="H735" s="85"/>
      <c r="I735" s="85"/>
      <c r="J735" s="85"/>
      <c r="K735" s="85"/>
      <c r="L735" s="85"/>
      <c r="M735" s="85"/>
      <c r="N735" s="86"/>
      <c r="O735" s="86"/>
      <c r="P735" s="86"/>
      <c r="Q735" s="86"/>
      <c r="R735" s="87"/>
      <c r="S735" s="98"/>
      <c r="T735" s="141"/>
      <c r="U735" s="120"/>
      <c r="V735" s="135"/>
      <c r="W735" s="85"/>
      <c r="X735" s="118"/>
      <c r="Z735" s="82"/>
      <c r="AA735" s="82"/>
      <c r="AB735" s="145"/>
      <c r="AC735" s="143"/>
      <c r="AD735" s="152"/>
      <c r="AE735" s="152"/>
      <c r="AF735" s="152"/>
      <c r="AH735" s="84"/>
      <c r="AI735" s="84"/>
      <c r="AJ735" s="84"/>
      <c r="AK735" s="84"/>
      <c r="AL735" s="84"/>
      <c r="AM735" s="84"/>
      <c r="AN735" s="84"/>
      <c r="AO735" s="84"/>
      <c r="AP735" s="84"/>
      <c r="AQ735" s="84"/>
      <c r="AR735" s="84"/>
    </row>
    <row r="736" spans="2:44" s="146" customFormat="1" x14ac:dyDescent="0.2">
      <c r="B736" s="94"/>
      <c r="C736" s="94"/>
      <c r="D736" s="94"/>
      <c r="E736" s="94"/>
      <c r="F736" s="85"/>
      <c r="G736" s="85"/>
      <c r="H736" s="85"/>
      <c r="I736" s="85"/>
      <c r="J736" s="85"/>
      <c r="K736" s="85"/>
      <c r="L736" s="85"/>
      <c r="M736" s="85"/>
      <c r="N736" s="86"/>
      <c r="O736" s="86"/>
      <c r="P736" s="86"/>
      <c r="Q736" s="86"/>
      <c r="R736" s="87"/>
      <c r="S736" s="98"/>
      <c r="T736" s="141"/>
      <c r="U736" s="120"/>
      <c r="V736" s="135"/>
      <c r="W736" s="85"/>
      <c r="X736" s="118"/>
      <c r="Z736" s="82"/>
      <c r="AA736" s="82"/>
      <c r="AB736" s="145"/>
      <c r="AC736" s="143"/>
      <c r="AD736" s="152"/>
      <c r="AE736" s="152"/>
      <c r="AF736" s="152"/>
      <c r="AH736" s="84"/>
      <c r="AI736" s="84"/>
      <c r="AJ736" s="84"/>
      <c r="AK736" s="84"/>
      <c r="AL736" s="84"/>
      <c r="AM736" s="84"/>
      <c r="AN736" s="84"/>
      <c r="AO736" s="84"/>
      <c r="AP736" s="84"/>
      <c r="AQ736" s="84"/>
      <c r="AR736" s="84"/>
    </row>
    <row r="737" spans="2:44" s="146" customFormat="1" x14ac:dyDescent="0.2">
      <c r="B737" s="94"/>
      <c r="C737" s="94"/>
      <c r="D737" s="94"/>
      <c r="E737" s="94"/>
      <c r="F737" s="85"/>
      <c r="G737" s="85"/>
      <c r="H737" s="85"/>
      <c r="I737" s="85"/>
      <c r="J737" s="85"/>
      <c r="K737" s="85"/>
      <c r="L737" s="85"/>
      <c r="M737" s="85"/>
      <c r="N737" s="86"/>
      <c r="O737" s="86"/>
      <c r="P737" s="86"/>
      <c r="Q737" s="86"/>
      <c r="R737" s="87"/>
      <c r="S737" s="98"/>
      <c r="T737" s="141"/>
      <c r="U737" s="120"/>
      <c r="V737" s="135"/>
      <c r="W737" s="85"/>
      <c r="X737" s="118"/>
      <c r="Z737" s="82"/>
      <c r="AA737" s="82"/>
      <c r="AB737" s="145"/>
      <c r="AC737" s="143"/>
      <c r="AD737" s="152"/>
      <c r="AE737" s="152"/>
      <c r="AF737" s="152"/>
      <c r="AH737" s="84"/>
      <c r="AI737" s="84"/>
      <c r="AJ737" s="84"/>
      <c r="AK737" s="84"/>
      <c r="AL737" s="84"/>
      <c r="AM737" s="84"/>
      <c r="AN737" s="84"/>
      <c r="AO737" s="84"/>
      <c r="AP737" s="84"/>
      <c r="AQ737" s="84"/>
      <c r="AR737" s="84"/>
    </row>
    <row r="738" spans="2:44" s="146" customFormat="1" x14ac:dyDescent="0.2">
      <c r="B738" s="94"/>
      <c r="C738" s="94"/>
      <c r="D738" s="94"/>
      <c r="E738" s="94"/>
      <c r="F738" s="85"/>
      <c r="G738" s="85"/>
      <c r="H738" s="85"/>
      <c r="I738" s="85"/>
      <c r="J738" s="85"/>
      <c r="K738" s="85"/>
      <c r="L738" s="85"/>
      <c r="M738" s="85"/>
      <c r="N738" s="86"/>
      <c r="O738" s="86"/>
      <c r="P738" s="86"/>
      <c r="Q738" s="86"/>
      <c r="R738" s="87"/>
      <c r="S738" s="98"/>
      <c r="T738" s="141"/>
      <c r="U738" s="120"/>
      <c r="V738" s="135"/>
      <c r="W738" s="85"/>
      <c r="X738" s="118"/>
      <c r="Z738" s="82"/>
      <c r="AA738" s="82"/>
      <c r="AB738" s="145"/>
      <c r="AC738" s="143"/>
      <c r="AD738" s="152"/>
      <c r="AE738" s="152"/>
      <c r="AF738" s="152"/>
      <c r="AH738" s="84"/>
      <c r="AI738" s="84"/>
      <c r="AJ738" s="84"/>
      <c r="AK738" s="84"/>
      <c r="AL738" s="84"/>
      <c r="AM738" s="84"/>
      <c r="AN738" s="84"/>
      <c r="AO738" s="84"/>
      <c r="AP738" s="84"/>
      <c r="AQ738" s="84"/>
      <c r="AR738" s="84"/>
    </row>
    <row r="739" spans="2:44" s="146" customFormat="1" x14ac:dyDescent="0.2">
      <c r="B739" s="94"/>
      <c r="C739" s="94"/>
      <c r="D739" s="94"/>
      <c r="E739" s="94"/>
      <c r="F739" s="85"/>
      <c r="G739" s="85"/>
      <c r="H739" s="85"/>
      <c r="I739" s="85"/>
      <c r="J739" s="85"/>
      <c r="K739" s="85"/>
      <c r="L739" s="85"/>
      <c r="M739" s="85"/>
      <c r="N739" s="86"/>
      <c r="O739" s="86"/>
      <c r="P739" s="86"/>
      <c r="Q739" s="86"/>
      <c r="R739" s="87"/>
      <c r="S739" s="98"/>
      <c r="T739" s="141"/>
      <c r="U739" s="120"/>
      <c r="V739" s="135"/>
      <c r="W739" s="85"/>
      <c r="X739" s="118"/>
      <c r="Z739" s="82"/>
      <c r="AA739" s="82"/>
      <c r="AB739" s="145"/>
      <c r="AC739" s="143"/>
      <c r="AD739" s="152"/>
      <c r="AE739" s="152"/>
      <c r="AF739" s="152"/>
      <c r="AH739" s="84"/>
      <c r="AI739" s="84"/>
      <c r="AJ739" s="84"/>
      <c r="AK739" s="84"/>
      <c r="AL739" s="84"/>
      <c r="AM739" s="84"/>
      <c r="AN739" s="84"/>
      <c r="AO739" s="84"/>
      <c r="AP739" s="84"/>
      <c r="AQ739" s="84"/>
      <c r="AR739" s="84"/>
    </row>
    <row r="740" spans="2:44" s="146" customFormat="1" x14ac:dyDescent="0.2">
      <c r="B740" s="94"/>
      <c r="C740" s="94"/>
      <c r="D740" s="94"/>
      <c r="E740" s="94"/>
      <c r="F740" s="85"/>
      <c r="G740" s="85"/>
      <c r="H740" s="85"/>
      <c r="I740" s="85"/>
      <c r="J740" s="85"/>
      <c r="K740" s="85"/>
      <c r="L740" s="85"/>
      <c r="M740" s="85"/>
      <c r="N740" s="86"/>
      <c r="O740" s="86"/>
      <c r="P740" s="86"/>
      <c r="Q740" s="86"/>
      <c r="R740" s="87"/>
      <c r="S740" s="98"/>
      <c r="T740" s="141"/>
      <c r="U740" s="120"/>
      <c r="V740" s="135"/>
      <c r="W740" s="85"/>
      <c r="X740" s="118"/>
      <c r="Z740" s="82"/>
      <c r="AA740" s="82"/>
      <c r="AB740" s="145"/>
      <c r="AC740" s="143"/>
      <c r="AD740" s="152"/>
      <c r="AE740" s="152"/>
      <c r="AF740" s="152"/>
      <c r="AH740" s="84"/>
      <c r="AI740" s="84"/>
      <c r="AJ740" s="84"/>
      <c r="AK740" s="84"/>
      <c r="AL740" s="84"/>
      <c r="AM740" s="84"/>
      <c r="AN740" s="84"/>
      <c r="AO740" s="84"/>
      <c r="AP740" s="84"/>
      <c r="AQ740" s="84"/>
      <c r="AR740" s="84"/>
    </row>
    <row r="741" spans="2:44" s="146" customFormat="1" x14ac:dyDescent="0.2">
      <c r="B741" s="94"/>
      <c r="C741" s="94"/>
      <c r="D741" s="94"/>
      <c r="E741" s="94"/>
      <c r="F741" s="85"/>
      <c r="G741" s="85"/>
      <c r="H741" s="85"/>
      <c r="I741" s="85"/>
      <c r="J741" s="85"/>
      <c r="K741" s="85"/>
      <c r="L741" s="85"/>
      <c r="M741" s="85"/>
      <c r="N741" s="86"/>
      <c r="O741" s="86"/>
      <c r="P741" s="86"/>
      <c r="Q741" s="86"/>
      <c r="R741" s="87"/>
      <c r="S741" s="98"/>
      <c r="T741" s="141"/>
      <c r="U741" s="120"/>
      <c r="V741" s="135"/>
      <c r="W741" s="85"/>
      <c r="X741" s="118"/>
      <c r="Z741" s="82"/>
      <c r="AA741" s="82"/>
      <c r="AB741" s="145"/>
      <c r="AC741" s="143"/>
      <c r="AD741" s="152"/>
      <c r="AE741" s="152"/>
      <c r="AF741" s="152"/>
      <c r="AH741" s="84"/>
      <c r="AI741" s="84"/>
      <c r="AJ741" s="84"/>
      <c r="AK741" s="84"/>
      <c r="AL741" s="84"/>
      <c r="AM741" s="84"/>
      <c r="AN741" s="84"/>
      <c r="AO741" s="84"/>
      <c r="AP741" s="84"/>
      <c r="AQ741" s="84"/>
      <c r="AR741" s="84"/>
    </row>
    <row r="742" spans="2:44" s="146" customFormat="1" x14ac:dyDescent="0.2">
      <c r="B742" s="94"/>
      <c r="C742" s="94"/>
      <c r="D742" s="94"/>
      <c r="E742" s="94"/>
      <c r="F742" s="85"/>
      <c r="G742" s="85"/>
      <c r="H742" s="85"/>
      <c r="I742" s="85"/>
      <c r="J742" s="85"/>
      <c r="K742" s="85"/>
      <c r="L742" s="85"/>
      <c r="M742" s="85"/>
      <c r="N742" s="86"/>
      <c r="O742" s="86"/>
      <c r="P742" s="86"/>
      <c r="Q742" s="86"/>
      <c r="R742" s="87"/>
      <c r="S742" s="98"/>
      <c r="T742" s="141"/>
      <c r="U742" s="120"/>
      <c r="V742" s="135"/>
      <c r="W742" s="85"/>
      <c r="X742" s="118"/>
      <c r="Z742" s="82"/>
      <c r="AA742" s="82"/>
      <c r="AB742" s="145"/>
      <c r="AC742" s="143"/>
      <c r="AD742" s="152"/>
      <c r="AE742" s="152"/>
      <c r="AF742" s="152"/>
      <c r="AH742" s="84"/>
      <c r="AI742" s="84"/>
      <c r="AJ742" s="84"/>
      <c r="AK742" s="84"/>
      <c r="AL742" s="84"/>
      <c r="AM742" s="84"/>
      <c r="AN742" s="84"/>
      <c r="AO742" s="84"/>
      <c r="AP742" s="84"/>
      <c r="AQ742" s="84"/>
      <c r="AR742" s="84"/>
    </row>
    <row r="743" spans="2:44" s="146" customFormat="1" x14ac:dyDescent="0.2">
      <c r="B743" s="94"/>
      <c r="C743" s="94"/>
      <c r="D743" s="94"/>
      <c r="E743" s="94"/>
      <c r="F743" s="85"/>
      <c r="G743" s="85"/>
      <c r="H743" s="85"/>
      <c r="I743" s="85"/>
      <c r="J743" s="85"/>
      <c r="K743" s="85"/>
      <c r="L743" s="85"/>
      <c r="M743" s="85"/>
      <c r="N743" s="86"/>
      <c r="O743" s="86"/>
      <c r="P743" s="86"/>
      <c r="Q743" s="86"/>
      <c r="R743" s="87"/>
      <c r="S743" s="98"/>
      <c r="T743" s="141"/>
      <c r="U743" s="120"/>
      <c r="V743" s="135"/>
      <c r="W743" s="85"/>
      <c r="X743" s="118"/>
      <c r="Z743" s="82"/>
      <c r="AA743" s="82"/>
      <c r="AB743" s="145"/>
      <c r="AC743" s="143"/>
      <c r="AD743" s="152"/>
      <c r="AE743" s="152"/>
      <c r="AF743" s="152"/>
      <c r="AH743" s="84"/>
      <c r="AI743" s="84"/>
      <c r="AJ743" s="84"/>
      <c r="AK743" s="84"/>
      <c r="AL743" s="84"/>
      <c r="AM743" s="84"/>
      <c r="AN743" s="84"/>
      <c r="AO743" s="84"/>
      <c r="AP743" s="84"/>
      <c r="AQ743" s="84"/>
      <c r="AR743" s="84"/>
    </row>
    <row r="744" spans="2:44" s="146" customFormat="1" x14ac:dyDescent="0.2">
      <c r="B744" s="94"/>
      <c r="C744" s="94"/>
      <c r="D744" s="94"/>
      <c r="E744" s="94"/>
      <c r="F744" s="85"/>
      <c r="G744" s="85"/>
      <c r="H744" s="85"/>
      <c r="I744" s="85"/>
      <c r="J744" s="85"/>
      <c r="K744" s="85"/>
      <c r="L744" s="85"/>
      <c r="M744" s="85"/>
      <c r="N744" s="86"/>
      <c r="O744" s="86"/>
      <c r="P744" s="86"/>
      <c r="Q744" s="86"/>
      <c r="R744" s="87"/>
      <c r="S744" s="98"/>
      <c r="T744" s="141"/>
      <c r="U744" s="120"/>
      <c r="V744" s="135"/>
      <c r="W744" s="85"/>
      <c r="X744" s="118"/>
      <c r="Z744" s="82"/>
      <c r="AA744" s="82"/>
      <c r="AB744" s="145"/>
      <c r="AC744" s="143"/>
      <c r="AD744" s="152"/>
      <c r="AE744" s="152"/>
      <c r="AF744" s="152"/>
      <c r="AH744" s="84"/>
      <c r="AI744" s="84"/>
      <c r="AJ744" s="84"/>
      <c r="AK744" s="84"/>
      <c r="AL744" s="84"/>
      <c r="AM744" s="84"/>
      <c r="AN744" s="84"/>
      <c r="AO744" s="84"/>
      <c r="AP744" s="84"/>
      <c r="AQ744" s="84"/>
      <c r="AR744" s="84"/>
    </row>
    <row r="745" spans="2:44" s="146" customFormat="1" x14ac:dyDescent="0.2">
      <c r="B745" s="94"/>
      <c r="C745" s="94"/>
      <c r="D745" s="94"/>
      <c r="E745" s="94"/>
      <c r="F745" s="85"/>
      <c r="G745" s="85"/>
      <c r="H745" s="85"/>
      <c r="I745" s="85"/>
      <c r="J745" s="85"/>
      <c r="K745" s="85"/>
      <c r="L745" s="85"/>
      <c r="M745" s="85"/>
      <c r="N745" s="86"/>
      <c r="O745" s="86"/>
      <c r="P745" s="86"/>
      <c r="Q745" s="86"/>
      <c r="R745" s="87"/>
      <c r="S745" s="98"/>
      <c r="T745" s="141"/>
      <c r="U745" s="120"/>
      <c r="V745" s="135"/>
      <c r="W745" s="85"/>
      <c r="X745" s="118"/>
      <c r="Z745" s="82"/>
      <c r="AA745" s="82"/>
      <c r="AB745" s="145"/>
      <c r="AC745" s="143"/>
      <c r="AD745" s="152"/>
      <c r="AE745" s="152"/>
      <c r="AF745" s="152"/>
      <c r="AH745" s="84"/>
      <c r="AI745" s="84"/>
      <c r="AJ745" s="84"/>
      <c r="AK745" s="84"/>
      <c r="AL745" s="84"/>
      <c r="AM745" s="84"/>
      <c r="AN745" s="84"/>
      <c r="AO745" s="84"/>
      <c r="AP745" s="84"/>
      <c r="AQ745" s="84"/>
      <c r="AR745" s="84"/>
    </row>
    <row r="746" spans="2:44" s="146" customFormat="1" x14ac:dyDescent="0.2">
      <c r="B746" s="94"/>
      <c r="C746" s="94"/>
      <c r="D746" s="94"/>
      <c r="E746" s="94"/>
      <c r="F746" s="85"/>
      <c r="G746" s="85"/>
      <c r="H746" s="85"/>
      <c r="I746" s="85"/>
      <c r="J746" s="85"/>
      <c r="K746" s="85"/>
      <c r="L746" s="85"/>
      <c r="M746" s="85"/>
      <c r="N746" s="86"/>
      <c r="O746" s="86"/>
      <c r="P746" s="86"/>
      <c r="Q746" s="86"/>
      <c r="R746" s="87"/>
      <c r="S746" s="98"/>
      <c r="T746" s="141"/>
      <c r="U746" s="120"/>
      <c r="V746" s="135"/>
      <c r="W746" s="85"/>
      <c r="X746" s="118"/>
      <c r="Z746" s="82"/>
      <c r="AA746" s="82"/>
      <c r="AB746" s="145"/>
      <c r="AC746" s="143"/>
      <c r="AD746" s="152"/>
      <c r="AE746" s="152"/>
      <c r="AF746" s="152"/>
      <c r="AH746" s="84"/>
      <c r="AI746" s="84"/>
      <c r="AJ746" s="84"/>
      <c r="AK746" s="84"/>
      <c r="AL746" s="84"/>
      <c r="AM746" s="84"/>
      <c r="AN746" s="84"/>
      <c r="AO746" s="84"/>
      <c r="AP746" s="84"/>
      <c r="AQ746" s="84"/>
      <c r="AR746" s="84"/>
    </row>
    <row r="747" spans="2:44" s="146" customFormat="1" x14ac:dyDescent="0.2">
      <c r="B747" s="94"/>
      <c r="C747" s="94"/>
      <c r="D747" s="94"/>
      <c r="E747" s="94"/>
      <c r="F747" s="85"/>
      <c r="G747" s="85"/>
      <c r="H747" s="85"/>
      <c r="I747" s="85"/>
      <c r="J747" s="85"/>
      <c r="K747" s="85"/>
      <c r="L747" s="85"/>
      <c r="M747" s="85"/>
      <c r="N747" s="86"/>
      <c r="O747" s="86"/>
      <c r="P747" s="86"/>
      <c r="Q747" s="86"/>
      <c r="R747" s="87"/>
      <c r="S747" s="98"/>
      <c r="T747" s="141"/>
      <c r="U747" s="120"/>
      <c r="V747" s="135"/>
      <c r="W747" s="85"/>
      <c r="X747" s="118"/>
      <c r="Z747" s="82"/>
      <c r="AA747" s="82"/>
      <c r="AB747" s="145"/>
      <c r="AC747" s="143"/>
      <c r="AD747" s="152"/>
      <c r="AE747" s="152"/>
      <c r="AF747" s="152"/>
      <c r="AH747" s="84"/>
      <c r="AI747" s="84"/>
      <c r="AJ747" s="84"/>
      <c r="AK747" s="84"/>
      <c r="AL747" s="84"/>
      <c r="AM747" s="84"/>
      <c r="AN747" s="84"/>
      <c r="AO747" s="84"/>
      <c r="AP747" s="84"/>
      <c r="AQ747" s="84"/>
      <c r="AR747" s="84"/>
    </row>
    <row r="748" spans="2:44" s="146" customFormat="1" x14ac:dyDescent="0.2">
      <c r="B748" s="94"/>
      <c r="C748" s="94"/>
      <c r="D748" s="94"/>
      <c r="E748" s="94"/>
      <c r="F748" s="85"/>
      <c r="G748" s="85"/>
      <c r="H748" s="85"/>
      <c r="I748" s="85"/>
      <c r="J748" s="85"/>
      <c r="K748" s="85"/>
      <c r="L748" s="85"/>
      <c r="M748" s="85"/>
      <c r="N748" s="86"/>
      <c r="O748" s="86"/>
      <c r="P748" s="86"/>
      <c r="Q748" s="86"/>
      <c r="R748" s="87"/>
      <c r="S748" s="98"/>
      <c r="T748" s="141"/>
      <c r="U748" s="120"/>
      <c r="V748" s="135"/>
      <c r="W748" s="85"/>
      <c r="X748" s="118"/>
      <c r="Z748" s="82"/>
      <c r="AA748" s="82"/>
      <c r="AB748" s="145"/>
      <c r="AC748" s="143"/>
      <c r="AD748" s="152"/>
      <c r="AE748" s="152"/>
      <c r="AF748" s="152"/>
      <c r="AH748" s="84"/>
      <c r="AI748" s="84"/>
      <c r="AJ748" s="84"/>
      <c r="AK748" s="84"/>
      <c r="AL748" s="84"/>
      <c r="AM748" s="84"/>
      <c r="AN748" s="84"/>
      <c r="AO748" s="84"/>
      <c r="AP748" s="84"/>
      <c r="AQ748" s="84"/>
      <c r="AR748" s="84"/>
    </row>
    <row r="749" spans="2:44" s="146" customFormat="1" x14ac:dyDescent="0.2">
      <c r="B749" s="94"/>
      <c r="C749" s="94"/>
      <c r="D749" s="94"/>
      <c r="E749" s="94"/>
      <c r="F749" s="85"/>
      <c r="G749" s="85"/>
      <c r="H749" s="85"/>
      <c r="I749" s="85"/>
      <c r="J749" s="85"/>
      <c r="K749" s="85"/>
      <c r="L749" s="85"/>
      <c r="M749" s="85"/>
      <c r="N749" s="86"/>
      <c r="O749" s="86"/>
      <c r="P749" s="86"/>
      <c r="Q749" s="86"/>
      <c r="R749" s="87"/>
      <c r="S749" s="98"/>
      <c r="T749" s="141"/>
      <c r="U749" s="120"/>
      <c r="V749" s="135"/>
      <c r="W749" s="85"/>
      <c r="X749" s="118"/>
      <c r="Z749" s="82"/>
      <c r="AA749" s="82"/>
      <c r="AB749" s="145"/>
      <c r="AC749" s="143"/>
      <c r="AD749" s="152"/>
      <c r="AE749" s="152"/>
      <c r="AF749" s="152"/>
      <c r="AH749" s="84"/>
      <c r="AI749" s="84"/>
      <c r="AJ749" s="84"/>
      <c r="AK749" s="84"/>
      <c r="AL749" s="84"/>
      <c r="AM749" s="84"/>
      <c r="AN749" s="84"/>
      <c r="AO749" s="84"/>
      <c r="AP749" s="84"/>
      <c r="AQ749" s="84"/>
      <c r="AR749" s="84"/>
    </row>
    <row r="750" spans="2:44" s="146" customFormat="1" x14ac:dyDescent="0.2">
      <c r="B750" s="94"/>
      <c r="C750" s="94"/>
      <c r="D750" s="94"/>
      <c r="E750" s="94"/>
      <c r="F750" s="85"/>
      <c r="G750" s="85"/>
      <c r="H750" s="85"/>
      <c r="I750" s="85"/>
      <c r="J750" s="85"/>
      <c r="K750" s="85"/>
      <c r="L750" s="85"/>
      <c r="M750" s="85"/>
      <c r="N750" s="86"/>
      <c r="O750" s="86"/>
      <c r="P750" s="86"/>
      <c r="Q750" s="86"/>
      <c r="R750" s="87"/>
      <c r="S750" s="98"/>
      <c r="T750" s="141"/>
      <c r="U750" s="120"/>
      <c r="V750" s="135"/>
      <c r="W750" s="85"/>
      <c r="X750" s="118"/>
      <c r="Z750" s="82"/>
      <c r="AA750" s="82"/>
      <c r="AB750" s="145"/>
      <c r="AC750" s="143"/>
      <c r="AD750" s="152"/>
      <c r="AE750" s="152"/>
      <c r="AF750" s="152"/>
      <c r="AH750" s="84"/>
      <c r="AI750" s="84"/>
      <c r="AJ750" s="84"/>
      <c r="AK750" s="84"/>
      <c r="AL750" s="84"/>
      <c r="AM750" s="84"/>
      <c r="AN750" s="84"/>
      <c r="AO750" s="84"/>
      <c r="AP750" s="84"/>
      <c r="AQ750" s="84"/>
      <c r="AR750" s="84"/>
    </row>
    <row r="751" spans="2:44" s="146" customFormat="1" x14ac:dyDescent="0.2">
      <c r="B751" s="94"/>
      <c r="C751" s="94"/>
      <c r="D751" s="94"/>
      <c r="E751" s="94"/>
      <c r="F751" s="85"/>
      <c r="G751" s="85"/>
      <c r="H751" s="85"/>
      <c r="I751" s="85"/>
      <c r="J751" s="85"/>
      <c r="K751" s="85"/>
      <c r="L751" s="85"/>
      <c r="M751" s="85"/>
      <c r="N751" s="86"/>
      <c r="O751" s="86"/>
      <c r="P751" s="86"/>
      <c r="Q751" s="86"/>
      <c r="R751" s="87"/>
      <c r="S751" s="98"/>
      <c r="T751" s="141"/>
      <c r="U751" s="120"/>
      <c r="V751" s="135"/>
      <c r="W751" s="85"/>
      <c r="X751" s="118"/>
      <c r="Z751" s="82"/>
      <c r="AA751" s="82"/>
      <c r="AB751" s="145"/>
      <c r="AC751" s="143"/>
      <c r="AD751" s="152"/>
      <c r="AE751" s="152"/>
      <c r="AF751" s="152"/>
      <c r="AH751" s="84"/>
      <c r="AI751" s="84"/>
      <c r="AJ751" s="84"/>
      <c r="AK751" s="84"/>
      <c r="AL751" s="84"/>
      <c r="AM751" s="84"/>
      <c r="AN751" s="84"/>
      <c r="AO751" s="84"/>
      <c r="AP751" s="84"/>
      <c r="AQ751" s="84"/>
      <c r="AR751" s="84"/>
    </row>
    <row r="752" spans="2:44" s="146" customFormat="1" x14ac:dyDescent="0.2">
      <c r="B752" s="94"/>
      <c r="C752" s="94"/>
      <c r="D752" s="94"/>
      <c r="E752" s="94"/>
      <c r="F752" s="85"/>
      <c r="G752" s="85"/>
      <c r="H752" s="85"/>
      <c r="I752" s="85"/>
      <c r="J752" s="85"/>
      <c r="K752" s="85"/>
      <c r="L752" s="85"/>
      <c r="M752" s="85"/>
      <c r="N752" s="86"/>
      <c r="O752" s="86"/>
      <c r="P752" s="86"/>
      <c r="Q752" s="86"/>
      <c r="R752" s="87"/>
      <c r="S752" s="98"/>
      <c r="T752" s="141"/>
      <c r="U752" s="120"/>
      <c r="V752" s="135"/>
      <c r="W752" s="85"/>
      <c r="X752" s="118"/>
      <c r="Z752" s="82"/>
      <c r="AA752" s="82"/>
      <c r="AB752" s="145"/>
      <c r="AC752" s="143"/>
      <c r="AD752" s="152"/>
      <c r="AE752" s="152"/>
      <c r="AF752" s="152"/>
      <c r="AH752" s="84"/>
      <c r="AI752" s="84"/>
      <c r="AJ752" s="84"/>
      <c r="AK752" s="84"/>
      <c r="AL752" s="84"/>
      <c r="AM752" s="84"/>
      <c r="AN752" s="84"/>
      <c r="AO752" s="84"/>
      <c r="AP752" s="84"/>
      <c r="AQ752" s="84"/>
      <c r="AR752" s="84"/>
    </row>
    <row r="753" spans="1:44" s="146" customFormat="1" x14ac:dyDescent="0.2">
      <c r="B753" s="94"/>
      <c r="C753" s="94"/>
      <c r="D753" s="94"/>
      <c r="E753" s="94"/>
      <c r="F753" s="85"/>
      <c r="G753" s="85"/>
      <c r="H753" s="85"/>
      <c r="I753" s="85"/>
      <c r="J753" s="85"/>
      <c r="K753" s="85"/>
      <c r="L753" s="85"/>
      <c r="M753" s="85"/>
      <c r="N753" s="86"/>
      <c r="O753" s="86"/>
      <c r="P753" s="86"/>
      <c r="Q753" s="86"/>
      <c r="R753" s="87"/>
      <c r="S753" s="98"/>
      <c r="T753" s="141"/>
      <c r="U753" s="120"/>
      <c r="V753" s="135"/>
      <c r="W753" s="85"/>
      <c r="X753" s="118"/>
      <c r="Z753" s="82"/>
      <c r="AA753" s="82"/>
      <c r="AB753" s="145"/>
      <c r="AC753" s="143"/>
      <c r="AD753" s="152"/>
      <c r="AE753" s="152"/>
      <c r="AF753" s="152"/>
      <c r="AH753" s="84"/>
      <c r="AI753" s="84"/>
      <c r="AJ753" s="84"/>
      <c r="AK753" s="84"/>
      <c r="AL753" s="84"/>
      <c r="AM753" s="84"/>
      <c r="AN753" s="84"/>
      <c r="AO753" s="84"/>
      <c r="AP753" s="84"/>
      <c r="AQ753" s="84"/>
      <c r="AR753" s="84"/>
    </row>
    <row r="754" spans="1:44" s="146" customFormat="1" x14ac:dyDescent="0.2">
      <c r="B754" s="94"/>
      <c r="C754" s="94"/>
      <c r="D754" s="94"/>
      <c r="E754" s="94"/>
      <c r="F754" s="85"/>
      <c r="G754" s="85"/>
      <c r="H754" s="85"/>
      <c r="I754" s="85"/>
      <c r="J754" s="85"/>
      <c r="K754" s="85"/>
      <c r="L754" s="85"/>
      <c r="M754" s="85"/>
      <c r="N754" s="86"/>
      <c r="O754" s="86"/>
      <c r="P754" s="86"/>
      <c r="Q754" s="86"/>
      <c r="R754" s="87"/>
      <c r="S754" s="98"/>
      <c r="T754" s="141"/>
      <c r="U754" s="120"/>
      <c r="V754" s="135"/>
      <c r="W754" s="85"/>
      <c r="X754" s="118"/>
      <c r="Z754" s="82"/>
      <c r="AA754" s="82"/>
      <c r="AB754" s="145"/>
      <c r="AC754" s="143"/>
      <c r="AD754" s="152"/>
      <c r="AE754" s="152"/>
      <c r="AF754" s="152"/>
      <c r="AH754" s="84"/>
      <c r="AI754" s="84"/>
      <c r="AJ754" s="84"/>
      <c r="AK754" s="84"/>
      <c r="AL754" s="84"/>
      <c r="AM754" s="84"/>
      <c r="AN754" s="84"/>
      <c r="AO754" s="84"/>
      <c r="AP754" s="84"/>
      <c r="AQ754" s="84"/>
      <c r="AR754" s="84"/>
    </row>
    <row r="755" spans="1:44" s="146" customFormat="1" x14ac:dyDescent="0.2">
      <c r="B755" s="94"/>
      <c r="C755" s="94"/>
      <c r="D755" s="94"/>
      <c r="E755" s="94"/>
      <c r="F755" s="85"/>
      <c r="G755" s="85"/>
      <c r="H755" s="85"/>
      <c r="I755" s="85"/>
      <c r="J755" s="85"/>
      <c r="K755" s="85"/>
      <c r="L755" s="85"/>
      <c r="M755" s="85"/>
      <c r="N755" s="86"/>
      <c r="O755" s="86"/>
      <c r="P755" s="86"/>
      <c r="Q755" s="86"/>
      <c r="R755" s="87"/>
      <c r="S755" s="98"/>
      <c r="T755" s="141"/>
      <c r="U755" s="120"/>
      <c r="V755" s="135"/>
      <c r="W755" s="85"/>
      <c r="X755" s="118"/>
      <c r="Z755" s="82"/>
      <c r="AA755" s="82"/>
      <c r="AB755" s="145"/>
      <c r="AC755" s="143"/>
      <c r="AD755" s="152"/>
      <c r="AE755" s="152"/>
      <c r="AF755" s="152"/>
      <c r="AH755" s="84"/>
      <c r="AI755" s="84"/>
      <c r="AJ755" s="84"/>
      <c r="AK755" s="84"/>
      <c r="AL755" s="84"/>
      <c r="AM755" s="84"/>
      <c r="AN755" s="84"/>
      <c r="AO755" s="84"/>
      <c r="AP755" s="84"/>
      <c r="AQ755" s="84"/>
      <c r="AR755" s="84"/>
    </row>
    <row r="756" spans="1:44" s="146" customFormat="1" x14ac:dyDescent="0.2">
      <c r="B756" s="94"/>
      <c r="C756" s="94"/>
      <c r="D756" s="94"/>
      <c r="E756" s="94"/>
      <c r="F756" s="85"/>
      <c r="G756" s="85"/>
      <c r="H756" s="85"/>
      <c r="I756" s="85"/>
      <c r="J756" s="85"/>
      <c r="K756" s="85"/>
      <c r="L756" s="85"/>
      <c r="M756" s="85"/>
      <c r="N756" s="86"/>
      <c r="O756" s="86"/>
      <c r="P756" s="86"/>
      <c r="Q756" s="86"/>
      <c r="R756" s="87"/>
      <c r="S756" s="98"/>
      <c r="T756" s="141"/>
      <c r="U756" s="120"/>
      <c r="V756" s="135"/>
      <c r="W756" s="85"/>
      <c r="X756" s="118"/>
      <c r="Z756" s="82"/>
      <c r="AA756" s="82"/>
      <c r="AB756" s="145"/>
      <c r="AC756" s="143"/>
      <c r="AD756" s="152"/>
      <c r="AE756" s="152"/>
      <c r="AF756" s="152"/>
      <c r="AH756" s="84"/>
      <c r="AI756" s="84"/>
      <c r="AJ756" s="84"/>
      <c r="AK756" s="84"/>
      <c r="AL756" s="84"/>
      <c r="AM756" s="84"/>
      <c r="AN756" s="84"/>
      <c r="AO756" s="84"/>
      <c r="AP756" s="84"/>
      <c r="AQ756" s="84"/>
      <c r="AR756" s="84"/>
    </row>
    <row r="757" spans="1:44" s="146" customFormat="1" x14ac:dyDescent="0.2">
      <c r="B757" s="94"/>
      <c r="C757" s="94"/>
      <c r="D757" s="94"/>
      <c r="E757" s="94"/>
      <c r="F757" s="85"/>
      <c r="G757" s="85"/>
      <c r="H757" s="85"/>
      <c r="I757" s="85"/>
      <c r="J757" s="85"/>
      <c r="K757" s="85"/>
      <c r="L757" s="85"/>
      <c r="M757" s="85"/>
      <c r="N757" s="86"/>
      <c r="O757" s="86"/>
      <c r="P757" s="86"/>
      <c r="Q757" s="86"/>
      <c r="R757" s="87"/>
      <c r="S757" s="98"/>
      <c r="T757" s="141"/>
      <c r="U757" s="120"/>
      <c r="V757" s="135"/>
      <c r="W757" s="85"/>
      <c r="X757" s="118"/>
      <c r="Z757" s="82"/>
      <c r="AA757" s="82"/>
      <c r="AB757" s="145"/>
      <c r="AC757" s="143"/>
      <c r="AD757" s="152"/>
      <c r="AE757" s="152"/>
      <c r="AF757" s="152"/>
      <c r="AH757" s="84"/>
      <c r="AI757" s="84"/>
      <c r="AJ757" s="84"/>
      <c r="AK757" s="84"/>
      <c r="AL757" s="84"/>
      <c r="AM757" s="84"/>
      <c r="AN757" s="84"/>
      <c r="AO757" s="84"/>
      <c r="AP757" s="84"/>
      <c r="AQ757" s="84"/>
      <c r="AR757" s="84"/>
    </row>
    <row r="758" spans="1:44" s="146" customFormat="1" x14ac:dyDescent="0.2">
      <c r="B758" s="94"/>
      <c r="C758" s="94"/>
      <c r="D758" s="94"/>
      <c r="E758" s="94"/>
      <c r="F758" s="85"/>
      <c r="G758" s="85"/>
      <c r="H758" s="85"/>
      <c r="I758" s="85"/>
      <c r="J758" s="85"/>
      <c r="K758" s="85"/>
      <c r="L758" s="85"/>
      <c r="M758" s="85"/>
      <c r="N758" s="86"/>
      <c r="O758" s="86"/>
      <c r="P758" s="86"/>
      <c r="Q758" s="86"/>
      <c r="R758" s="87"/>
      <c r="S758" s="98"/>
      <c r="T758" s="141"/>
      <c r="U758" s="120"/>
      <c r="V758" s="135"/>
      <c r="W758" s="85"/>
      <c r="X758" s="118"/>
      <c r="Z758" s="82"/>
      <c r="AA758" s="82"/>
      <c r="AB758" s="145"/>
      <c r="AC758" s="143"/>
      <c r="AD758" s="152"/>
      <c r="AE758" s="152"/>
      <c r="AF758" s="152"/>
      <c r="AH758" s="84"/>
      <c r="AI758" s="84"/>
      <c r="AJ758" s="84"/>
      <c r="AK758" s="84"/>
      <c r="AL758" s="84"/>
      <c r="AM758" s="84"/>
      <c r="AN758" s="84"/>
      <c r="AO758" s="84"/>
      <c r="AP758" s="84"/>
      <c r="AQ758" s="84"/>
      <c r="AR758" s="84"/>
    </row>
    <row r="759" spans="1:44" s="146" customFormat="1" x14ac:dyDescent="0.2">
      <c r="B759" s="94"/>
      <c r="C759" s="94"/>
      <c r="D759" s="94"/>
      <c r="E759" s="94"/>
      <c r="F759" s="85"/>
      <c r="G759" s="85"/>
      <c r="H759" s="85"/>
      <c r="I759" s="85"/>
      <c r="J759" s="85"/>
      <c r="K759" s="85"/>
      <c r="L759" s="85"/>
      <c r="M759" s="85"/>
      <c r="N759" s="86"/>
      <c r="O759" s="86"/>
      <c r="P759" s="86"/>
      <c r="Q759" s="86"/>
      <c r="R759" s="87"/>
      <c r="S759" s="98"/>
      <c r="T759" s="141"/>
      <c r="U759" s="120"/>
      <c r="V759" s="135"/>
      <c r="W759" s="85"/>
      <c r="X759" s="118"/>
      <c r="Z759" s="82"/>
      <c r="AA759" s="82"/>
      <c r="AB759" s="145"/>
      <c r="AC759" s="143"/>
      <c r="AD759" s="152"/>
      <c r="AE759" s="152"/>
      <c r="AF759" s="152"/>
      <c r="AH759" s="84"/>
      <c r="AI759" s="84"/>
      <c r="AJ759" s="84"/>
      <c r="AK759" s="84"/>
      <c r="AL759" s="84"/>
      <c r="AM759" s="84"/>
      <c r="AN759" s="84"/>
      <c r="AO759" s="84"/>
      <c r="AP759" s="84"/>
      <c r="AQ759" s="84"/>
      <c r="AR759" s="84"/>
    </row>
    <row r="760" spans="1:44" s="146" customFormat="1" x14ac:dyDescent="0.2">
      <c r="B760" s="94"/>
      <c r="C760" s="94"/>
      <c r="D760" s="94"/>
      <c r="E760" s="94"/>
      <c r="F760" s="85"/>
      <c r="G760" s="85"/>
      <c r="H760" s="85"/>
      <c r="I760" s="85"/>
      <c r="J760" s="85"/>
      <c r="K760" s="85"/>
      <c r="L760" s="85"/>
      <c r="M760" s="85"/>
      <c r="N760" s="86"/>
      <c r="O760" s="86"/>
      <c r="P760" s="86"/>
      <c r="Q760" s="86"/>
      <c r="R760" s="87"/>
      <c r="S760" s="98"/>
      <c r="T760" s="141"/>
      <c r="U760" s="120"/>
      <c r="V760" s="135"/>
      <c r="W760" s="85"/>
      <c r="X760" s="118"/>
      <c r="Z760" s="82"/>
      <c r="AA760" s="82"/>
      <c r="AB760" s="145"/>
      <c r="AC760" s="143"/>
      <c r="AD760" s="152"/>
      <c r="AE760" s="152"/>
      <c r="AF760" s="152"/>
      <c r="AH760" s="84"/>
      <c r="AI760" s="84"/>
      <c r="AJ760" s="84"/>
      <c r="AK760" s="84"/>
      <c r="AL760" s="84"/>
      <c r="AM760" s="84"/>
      <c r="AN760" s="84"/>
      <c r="AO760" s="84"/>
      <c r="AP760" s="84"/>
      <c r="AQ760" s="84"/>
      <c r="AR760" s="84"/>
    </row>
    <row r="761" spans="1:44" s="146" customFormat="1" x14ac:dyDescent="0.2">
      <c r="B761" s="94"/>
      <c r="C761" s="94"/>
      <c r="D761" s="94"/>
      <c r="E761" s="94"/>
      <c r="F761" s="85"/>
      <c r="G761" s="85"/>
      <c r="H761" s="85"/>
      <c r="I761" s="85"/>
      <c r="J761" s="85"/>
      <c r="K761" s="85"/>
      <c r="L761" s="85"/>
      <c r="M761" s="85"/>
      <c r="N761" s="86"/>
      <c r="O761" s="86"/>
      <c r="P761" s="86"/>
      <c r="Q761" s="86"/>
      <c r="R761" s="87"/>
      <c r="S761" s="98"/>
      <c r="T761" s="141"/>
      <c r="U761" s="120"/>
      <c r="V761" s="135"/>
      <c r="W761" s="85"/>
      <c r="X761" s="118"/>
      <c r="Z761" s="82"/>
      <c r="AA761" s="82"/>
      <c r="AB761" s="145"/>
      <c r="AC761" s="143"/>
      <c r="AD761" s="152"/>
      <c r="AE761" s="152"/>
      <c r="AF761" s="152"/>
      <c r="AH761" s="84"/>
      <c r="AI761" s="84"/>
      <c r="AJ761" s="84"/>
      <c r="AK761" s="84"/>
      <c r="AL761" s="84"/>
      <c r="AM761" s="84"/>
      <c r="AN761" s="84"/>
      <c r="AO761" s="84"/>
      <c r="AP761" s="84"/>
      <c r="AQ761" s="84"/>
      <c r="AR761" s="84"/>
    </row>
    <row r="762" spans="1:44" s="146" customFormat="1" x14ac:dyDescent="0.2">
      <c r="B762" s="94"/>
      <c r="C762" s="94"/>
      <c r="D762" s="94"/>
      <c r="E762" s="94"/>
      <c r="F762" s="85"/>
      <c r="G762" s="85"/>
      <c r="H762" s="85"/>
      <c r="I762" s="85"/>
      <c r="J762" s="85"/>
      <c r="K762" s="85"/>
      <c r="L762" s="85"/>
      <c r="M762" s="85"/>
      <c r="N762" s="86"/>
      <c r="O762" s="86"/>
      <c r="P762" s="86"/>
      <c r="Q762" s="86"/>
      <c r="R762" s="87"/>
      <c r="S762" s="98"/>
      <c r="T762" s="141"/>
      <c r="U762" s="120"/>
      <c r="V762" s="135"/>
      <c r="W762" s="85"/>
      <c r="X762" s="118"/>
      <c r="Z762" s="82"/>
      <c r="AA762" s="82"/>
      <c r="AB762" s="145"/>
      <c r="AC762" s="143"/>
      <c r="AD762" s="152"/>
      <c r="AE762" s="152"/>
      <c r="AF762" s="152"/>
      <c r="AH762" s="84"/>
      <c r="AI762" s="84"/>
      <c r="AJ762" s="84"/>
      <c r="AK762" s="84"/>
      <c r="AL762" s="84"/>
      <c r="AM762" s="84"/>
      <c r="AN762" s="84"/>
      <c r="AO762" s="84"/>
      <c r="AP762" s="84"/>
      <c r="AQ762" s="84"/>
      <c r="AR762" s="84"/>
    </row>
    <row r="763" spans="1:44" s="146" customFormat="1" x14ac:dyDescent="0.2">
      <c r="B763" s="94"/>
      <c r="C763" s="94"/>
      <c r="D763" s="94"/>
      <c r="E763" s="94"/>
      <c r="F763" s="85"/>
      <c r="G763" s="85"/>
      <c r="H763" s="85"/>
      <c r="I763" s="85"/>
      <c r="J763" s="85"/>
      <c r="K763" s="85"/>
      <c r="L763" s="85"/>
      <c r="M763" s="85"/>
      <c r="N763" s="86"/>
      <c r="O763" s="86"/>
      <c r="P763" s="86"/>
      <c r="Q763" s="86"/>
      <c r="R763" s="87"/>
      <c r="S763" s="98"/>
      <c r="T763" s="141"/>
      <c r="U763" s="120"/>
      <c r="V763" s="135"/>
      <c r="W763" s="85"/>
      <c r="X763" s="118"/>
      <c r="Z763" s="82"/>
      <c r="AA763" s="82"/>
      <c r="AB763" s="145"/>
      <c r="AC763" s="143"/>
      <c r="AD763" s="152"/>
      <c r="AE763" s="152"/>
      <c r="AF763" s="152"/>
      <c r="AH763" s="84"/>
      <c r="AI763" s="84"/>
      <c r="AJ763" s="84"/>
      <c r="AK763" s="84"/>
      <c r="AL763" s="84"/>
      <c r="AM763" s="84"/>
      <c r="AN763" s="84"/>
      <c r="AO763" s="84"/>
      <c r="AP763" s="84"/>
      <c r="AQ763" s="84"/>
      <c r="AR763" s="84"/>
    </row>
    <row r="764" spans="1:44" x14ac:dyDescent="0.2">
      <c r="A764" s="146"/>
      <c r="B764" s="94"/>
      <c r="C764" s="94"/>
      <c r="D764" s="94"/>
      <c r="E764" s="94"/>
    </row>
  </sheetData>
  <sheetProtection sheet="1" objects="1" scenarios="1"/>
  <printOptions horizontalCentered="1"/>
  <pageMargins left="0.55118110236220474" right="0.55118110236220474" top="0.62992125984251968" bottom="0.74803149606299213" header="0.62992125984251968" footer="0.74803149606299213"/>
  <pageSetup scale="36" fitToHeight="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AR784"/>
  <sheetViews>
    <sheetView view="pageBreakPreview" topLeftCell="C1" zoomScale="90" zoomScaleNormal="80" zoomScaleSheetLayoutView="90" workbookViewId="0">
      <selection activeCell="B373" sqref="B373:N421"/>
    </sheetView>
  </sheetViews>
  <sheetFormatPr defaultColWidth="9.140625" defaultRowHeight="12.75" outlineLevelCol="1" x14ac:dyDescent="0.2"/>
  <cols>
    <col min="1" max="1" width="5" style="84" customWidth="1"/>
    <col min="2" max="2" width="35.85546875" style="134" customWidth="1"/>
    <col min="3" max="5" width="13.7109375" style="134" customWidth="1" outlineLevel="1"/>
    <col min="6" max="6" width="12.85546875" style="76" customWidth="1"/>
    <col min="7" max="9" width="14" style="76" customWidth="1" outlineLevel="1"/>
    <col min="10" max="10" width="12.85546875" style="76" customWidth="1"/>
    <col min="11" max="13" width="14.28515625" style="76" customWidth="1" outlineLevel="1"/>
    <col min="14" max="14" width="12.85546875" style="77" customWidth="1"/>
    <col min="15" max="17" width="14.28515625" style="77" customWidth="1" outlineLevel="1"/>
    <col min="18" max="18" width="12.85546875" style="78" customWidth="1"/>
    <col min="19" max="19" width="13.140625" style="83" customWidth="1"/>
    <col min="20" max="20" width="17.7109375" style="145" customWidth="1"/>
    <col min="21" max="21" width="33.140625" style="146" bestFit="1" customWidth="1"/>
    <col min="22" max="22" width="15.7109375" style="80" customWidth="1"/>
    <col min="23" max="23" width="15.7109375" style="76" customWidth="1"/>
    <col min="24" max="24" width="17.7109375" style="152" customWidth="1"/>
    <col min="25" max="25" width="17.7109375" style="146" customWidth="1"/>
    <col min="26" max="27" width="15.7109375" style="82" customWidth="1"/>
    <col min="28" max="28" width="17.7109375" style="145" customWidth="1"/>
    <col min="29" max="29" width="17.7109375" style="143" customWidth="1"/>
    <col min="30" max="32" width="15.7109375" style="152" customWidth="1"/>
    <col min="33" max="33" width="15.7109375" style="146" customWidth="1"/>
    <col min="34" max="256" width="9.140625" style="84"/>
    <col min="257" max="257" width="5" style="84" customWidth="1"/>
    <col min="258" max="258" width="35.85546875" style="84" customWidth="1"/>
    <col min="259" max="274" width="12.85546875" style="84" customWidth="1"/>
    <col min="275" max="275" width="13.140625" style="84" customWidth="1"/>
    <col min="276" max="277" width="17.7109375" style="84" customWidth="1"/>
    <col min="278" max="279" width="15.7109375" style="84" customWidth="1"/>
    <col min="280" max="281" width="17.7109375" style="84" customWidth="1"/>
    <col min="282" max="283" width="15.7109375" style="84" customWidth="1"/>
    <col min="284" max="285" width="17.7109375" style="84" customWidth="1"/>
    <col min="286" max="289" width="15.7109375" style="84" customWidth="1"/>
    <col min="290" max="512" width="9.140625" style="84"/>
    <col min="513" max="513" width="5" style="84" customWidth="1"/>
    <col min="514" max="514" width="35.85546875" style="84" customWidth="1"/>
    <col min="515" max="530" width="12.85546875" style="84" customWidth="1"/>
    <col min="531" max="531" width="13.140625" style="84" customWidth="1"/>
    <col min="532" max="533" width="17.7109375" style="84" customWidth="1"/>
    <col min="534" max="535" width="15.7109375" style="84" customWidth="1"/>
    <col min="536" max="537" width="17.7109375" style="84" customWidth="1"/>
    <col min="538" max="539" width="15.7109375" style="84" customWidth="1"/>
    <col min="540" max="541" width="17.7109375" style="84" customWidth="1"/>
    <col min="542" max="545" width="15.7109375" style="84" customWidth="1"/>
    <col min="546" max="768" width="9.140625" style="84"/>
    <col min="769" max="769" width="5" style="84" customWidth="1"/>
    <col min="770" max="770" width="35.85546875" style="84" customWidth="1"/>
    <col min="771" max="786" width="12.85546875" style="84" customWidth="1"/>
    <col min="787" max="787" width="13.140625" style="84" customWidth="1"/>
    <col min="788" max="789" width="17.7109375" style="84" customWidth="1"/>
    <col min="790" max="791" width="15.7109375" style="84" customWidth="1"/>
    <col min="792" max="793" width="17.7109375" style="84" customWidth="1"/>
    <col min="794" max="795" width="15.7109375" style="84" customWidth="1"/>
    <col min="796" max="797" width="17.7109375" style="84" customWidth="1"/>
    <col min="798" max="801" width="15.7109375" style="84" customWidth="1"/>
    <col min="802" max="1024" width="9.140625" style="84"/>
    <col min="1025" max="1025" width="5" style="84" customWidth="1"/>
    <col min="1026" max="1026" width="35.85546875" style="84" customWidth="1"/>
    <col min="1027" max="1042" width="12.85546875" style="84" customWidth="1"/>
    <col min="1043" max="1043" width="13.140625" style="84" customWidth="1"/>
    <col min="1044" max="1045" width="17.7109375" style="84" customWidth="1"/>
    <col min="1046" max="1047" width="15.7109375" style="84" customWidth="1"/>
    <col min="1048" max="1049" width="17.7109375" style="84" customWidth="1"/>
    <col min="1050" max="1051" width="15.7109375" style="84" customWidth="1"/>
    <col min="1052" max="1053" width="17.7109375" style="84" customWidth="1"/>
    <col min="1054" max="1057" width="15.7109375" style="84" customWidth="1"/>
    <col min="1058" max="1280" width="9.140625" style="84"/>
    <col min="1281" max="1281" width="5" style="84" customWidth="1"/>
    <col min="1282" max="1282" width="35.85546875" style="84" customWidth="1"/>
    <col min="1283" max="1298" width="12.85546875" style="84" customWidth="1"/>
    <col min="1299" max="1299" width="13.140625" style="84" customWidth="1"/>
    <col min="1300" max="1301" width="17.7109375" style="84" customWidth="1"/>
    <col min="1302" max="1303" width="15.7109375" style="84" customWidth="1"/>
    <col min="1304" max="1305" width="17.7109375" style="84" customWidth="1"/>
    <col min="1306" max="1307" width="15.7109375" style="84" customWidth="1"/>
    <col min="1308" max="1309" width="17.7109375" style="84" customWidth="1"/>
    <col min="1310" max="1313" width="15.7109375" style="84" customWidth="1"/>
    <col min="1314" max="1536" width="9.140625" style="84"/>
    <col min="1537" max="1537" width="5" style="84" customWidth="1"/>
    <col min="1538" max="1538" width="35.85546875" style="84" customWidth="1"/>
    <col min="1539" max="1554" width="12.85546875" style="84" customWidth="1"/>
    <col min="1555" max="1555" width="13.140625" style="84" customWidth="1"/>
    <col min="1556" max="1557" width="17.7109375" style="84" customWidth="1"/>
    <col min="1558" max="1559" width="15.7109375" style="84" customWidth="1"/>
    <col min="1560" max="1561" width="17.7109375" style="84" customWidth="1"/>
    <col min="1562" max="1563" width="15.7109375" style="84" customWidth="1"/>
    <col min="1564" max="1565" width="17.7109375" style="84" customWidth="1"/>
    <col min="1566" max="1569" width="15.7109375" style="84" customWidth="1"/>
    <col min="1570" max="1792" width="9.140625" style="84"/>
    <col min="1793" max="1793" width="5" style="84" customWidth="1"/>
    <col min="1794" max="1794" width="35.85546875" style="84" customWidth="1"/>
    <col min="1795" max="1810" width="12.85546875" style="84" customWidth="1"/>
    <col min="1811" max="1811" width="13.140625" style="84" customWidth="1"/>
    <col min="1812" max="1813" width="17.7109375" style="84" customWidth="1"/>
    <col min="1814" max="1815" width="15.7109375" style="84" customWidth="1"/>
    <col min="1816" max="1817" width="17.7109375" style="84" customWidth="1"/>
    <col min="1818" max="1819" width="15.7109375" style="84" customWidth="1"/>
    <col min="1820" max="1821" width="17.7109375" style="84" customWidth="1"/>
    <col min="1822" max="1825" width="15.7109375" style="84" customWidth="1"/>
    <col min="1826" max="2048" width="9.140625" style="84"/>
    <col min="2049" max="2049" width="5" style="84" customWidth="1"/>
    <col min="2050" max="2050" width="35.85546875" style="84" customWidth="1"/>
    <col min="2051" max="2066" width="12.85546875" style="84" customWidth="1"/>
    <col min="2067" max="2067" width="13.140625" style="84" customWidth="1"/>
    <col min="2068" max="2069" width="17.7109375" style="84" customWidth="1"/>
    <col min="2070" max="2071" width="15.7109375" style="84" customWidth="1"/>
    <col min="2072" max="2073" width="17.7109375" style="84" customWidth="1"/>
    <col min="2074" max="2075" width="15.7109375" style="84" customWidth="1"/>
    <col min="2076" max="2077" width="17.7109375" style="84" customWidth="1"/>
    <col min="2078" max="2081" width="15.7109375" style="84" customWidth="1"/>
    <col min="2082" max="2304" width="9.140625" style="84"/>
    <col min="2305" max="2305" width="5" style="84" customWidth="1"/>
    <col min="2306" max="2306" width="35.85546875" style="84" customWidth="1"/>
    <col min="2307" max="2322" width="12.85546875" style="84" customWidth="1"/>
    <col min="2323" max="2323" width="13.140625" style="84" customWidth="1"/>
    <col min="2324" max="2325" width="17.7109375" style="84" customWidth="1"/>
    <col min="2326" max="2327" width="15.7109375" style="84" customWidth="1"/>
    <col min="2328" max="2329" width="17.7109375" style="84" customWidth="1"/>
    <col min="2330" max="2331" width="15.7109375" style="84" customWidth="1"/>
    <col min="2332" max="2333" width="17.7109375" style="84" customWidth="1"/>
    <col min="2334" max="2337" width="15.7109375" style="84" customWidth="1"/>
    <col min="2338" max="2560" width="9.140625" style="84"/>
    <col min="2561" max="2561" width="5" style="84" customWidth="1"/>
    <col min="2562" max="2562" width="35.85546875" style="84" customWidth="1"/>
    <col min="2563" max="2578" width="12.85546875" style="84" customWidth="1"/>
    <col min="2579" max="2579" width="13.140625" style="84" customWidth="1"/>
    <col min="2580" max="2581" width="17.7109375" style="84" customWidth="1"/>
    <col min="2582" max="2583" width="15.7109375" style="84" customWidth="1"/>
    <col min="2584" max="2585" width="17.7109375" style="84" customWidth="1"/>
    <col min="2586" max="2587" width="15.7109375" style="84" customWidth="1"/>
    <col min="2588" max="2589" width="17.7109375" style="84" customWidth="1"/>
    <col min="2590" max="2593" width="15.7109375" style="84" customWidth="1"/>
    <col min="2594" max="2816" width="9.140625" style="84"/>
    <col min="2817" max="2817" width="5" style="84" customWidth="1"/>
    <col min="2818" max="2818" width="35.85546875" style="84" customWidth="1"/>
    <col min="2819" max="2834" width="12.85546875" style="84" customWidth="1"/>
    <col min="2835" max="2835" width="13.140625" style="84" customWidth="1"/>
    <col min="2836" max="2837" width="17.7109375" style="84" customWidth="1"/>
    <col min="2838" max="2839" width="15.7109375" style="84" customWidth="1"/>
    <col min="2840" max="2841" width="17.7109375" style="84" customWidth="1"/>
    <col min="2842" max="2843" width="15.7109375" style="84" customWidth="1"/>
    <col min="2844" max="2845" width="17.7109375" style="84" customWidth="1"/>
    <col min="2846" max="2849" width="15.7109375" style="84" customWidth="1"/>
    <col min="2850" max="3072" width="9.140625" style="84"/>
    <col min="3073" max="3073" width="5" style="84" customWidth="1"/>
    <col min="3074" max="3074" width="35.85546875" style="84" customWidth="1"/>
    <col min="3075" max="3090" width="12.85546875" style="84" customWidth="1"/>
    <col min="3091" max="3091" width="13.140625" style="84" customWidth="1"/>
    <col min="3092" max="3093" width="17.7109375" style="84" customWidth="1"/>
    <col min="3094" max="3095" width="15.7109375" style="84" customWidth="1"/>
    <col min="3096" max="3097" width="17.7109375" style="84" customWidth="1"/>
    <col min="3098" max="3099" width="15.7109375" style="84" customWidth="1"/>
    <col min="3100" max="3101" width="17.7109375" style="84" customWidth="1"/>
    <col min="3102" max="3105" width="15.7109375" style="84" customWidth="1"/>
    <col min="3106" max="3328" width="9.140625" style="84"/>
    <col min="3329" max="3329" width="5" style="84" customWidth="1"/>
    <col min="3330" max="3330" width="35.85546875" style="84" customWidth="1"/>
    <col min="3331" max="3346" width="12.85546875" style="84" customWidth="1"/>
    <col min="3347" max="3347" width="13.140625" style="84" customWidth="1"/>
    <col min="3348" max="3349" width="17.7109375" style="84" customWidth="1"/>
    <col min="3350" max="3351" width="15.7109375" style="84" customWidth="1"/>
    <col min="3352" max="3353" width="17.7109375" style="84" customWidth="1"/>
    <col min="3354" max="3355" width="15.7109375" style="84" customWidth="1"/>
    <col min="3356" max="3357" width="17.7109375" style="84" customWidth="1"/>
    <col min="3358" max="3361" width="15.7109375" style="84" customWidth="1"/>
    <col min="3362" max="3584" width="9.140625" style="84"/>
    <col min="3585" max="3585" width="5" style="84" customWidth="1"/>
    <col min="3586" max="3586" width="35.85546875" style="84" customWidth="1"/>
    <col min="3587" max="3602" width="12.85546875" style="84" customWidth="1"/>
    <col min="3603" max="3603" width="13.140625" style="84" customWidth="1"/>
    <col min="3604" max="3605" width="17.7109375" style="84" customWidth="1"/>
    <col min="3606" max="3607" width="15.7109375" style="84" customWidth="1"/>
    <col min="3608" max="3609" width="17.7109375" style="84" customWidth="1"/>
    <col min="3610" max="3611" width="15.7109375" style="84" customWidth="1"/>
    <col min="3612" max="3613" width="17.7109375" style="84" customWidth="1"/>
    <col min="3614" max="3617" width="15.7109375" style="84" customWidth="1"/>
    <col min="3618" max="3840" width="9.140625" style="84"/>
    <col min="3841" max="3841" width="5" style="84" customWidth="1"/>
    <col min="3842" max="3842" width="35.85546875" style="84" customWidth="1"/>
    <col min="3843" max="3858" width="12.85546875" style="84" customWidth="1"/>
    <col min="3859" max="3859" width="13.140625" style="84" customWidth="1"/>
    <col min="3860" max="3861" width="17.7109375" style="84" customWidth="1"/>
    <col min="3862" max="3863" width="15.7109375" style="84" customWidth="1"/>
    <col min="3864" max="3865" width="17.7109375" style="84" customWidth="1"/>
    <col min="3866" max="3867" width="15.7109375" style="84" customWidth="1"/>
    <col min="3868" max="3869" width="17.7109375" style="84" customWidth="1"/>
    <col min="3870" max="3873" width="15.7109375" style="84" customWidth="1"/>
    <col min="3874" max="4096" width="9.140625" style="84"/>
    <col min="4097" max="4097" width="5" style="84" customWidth="1"/>
    <col min="4098" max="4098" width="35.85546875" style="84" customWidth="1"/>
    <col min="4099" max="4114" width="12.85546875" style="84" customWidth="1"/>
    <col min="4115" max="4115" width="13.140625" style="84" customWidth="1"/>
    <col min="4116" max="4117" width="17.7109375" style="84" customWidth="1"/>
    <col min="4118" max="4119" width="15.7109375" style="84" customWidth="1"/>
    <col min="4120" max="4121" width="17.7109375" style="84" customWidth="1"/>
    <col min="4122" max="4123" width="15.7109375" style="84" customWidth="1"/>
    <col min="4124" max="4125" width="17.7109375" style="84" customWidth="1"/>
    <col min="4126" max="4129" width="15.7109375" style="84" customWidth="1"/>
    <col min="4130" max="4352" width="9.140625" style="84"/>
    <col min="4353" max="4353" width="5" style="84" customWidth="1"/>
    <col min="4354" max="4354" width="35.85546875" style="84" customWidth="1"/>
    <col min="4355" max="4370" width="12.85546875" style="84" customWidth="1"/>
    <col min="4371" max="4371" width="13.140625" style="84" customWidth="1"/>
    <col min="4372" max="4373" width="17.7109375" style="84" customWidth="1"/>
    <col min="4374" max="4375" width="15.7109375" style="84" customWidth="1"/>
    <col min="4376" max="4377" width="17.7109375" style="84" customWidth="1"/>
    <col min="4378" max="4379" width="15.7109375" style="84" customWidth="1"/>
    <col min="4380" max="4381" width="17.7109375" style="84" customWidth="1"/>
    <col min="4382" max="4385" width="15.7109375" style="84" customWidth="1"/>
    <col min="4386" max="4608" width="9.140625" style="84"/>
    <col min="4609" max="4609" width="5" style="84" customWidth="1"/>
    <col min="4610" max="4610" width="35.85546875" style="84" customWidth="1"/>
    <col min="4611" max="4626" width="12.85546875" style="84" customWidth="1"/>
    <col min="4627" max="4627" width="13.140625" style="84" customWidth="1"/>
    <col min="4628" max="4629" width="17.7109375" style="84" customWidth="1"/>
    <col min="4630" max="4631" width="15.7109375" style="84" customWidth="1"/>
    <col min="4632" max="4633" width="17.7109375" style="84" customWidth="1"/>
    <col min="4634" max="4635" width="15.7109375" style="84" customWidth="1"/>
    <col min="4636" max="4637" width="17.7109375" style="84" customWidth="1"/>
    <col min="4638" max="4641" width="15.7109375" style="84" customWidth="1"/>
    <col min="4642" max="4864" width="9.140625" style="84"/>
    <col min="4865" max="4865" width="5" style="84" customWidth="1"/>
    <col min="4866" max="4866" width="35.85546875" style="84" customWidth="1"/>
    <col min="4867" max="4882" width="12.85546875" style="84" customWidth="1"/>
    <col min="4883" max="4883" width="13.140625" style="84" customWidth="1"/>
    <col min="4884" max="4885" width="17.7109375" style="84" customWidth="1"/>
    <col min="4886" max="4887" width="15.7109375" style="84" customWidth="1"/>
    <col min="4888" max="4889" width="17.7109375" style="84" customWidth="1"/>
    <col min="4890" max="4891" width="15.7109375" style="84" customWidth="1"/>
    <col min="4892" max="4893" width="17.7109375" style="84" customWidth="1"/>
    <col min="4894" max="4897" width="15.7109375" style="84" customWidth="1"/>
    <col min="4898" max="5120" width="9.140625" style="84"/>
    <col min="5121" max="5121" width="5" style="84" customWidth="1"/>
    <col min="5122" max="5122" width="35.85546875" style="84" customWidth="1"/>
    <col min="5123" max="5138" width="12.85546875" style="84" customWidth="1"/>
    <col min="5139" max="5139" width="13.140625" style="84" customWidth="1"/>
    <col min="5140" max="5141" width="17.7109375" style="84" customWidth="1"/>
    <col min="5142" max="5143" width="15.7109375" style="84" customWidth="1"/>
    <col min="5144" max="5145" width="17.7109375" style="84" customWidth="1"/>
    <col min="5146" max="5147" width="15.7109375" style="84" customWidth="1"/>
    <col min="5148" max="5149" width="17.7109375" style="84" customWidth="1"/>
    <col min="5150" max="5153" width="15.7109375" style="84" customWidth="1"/>
    <col min="5154" max="5376" width="9.140625" style="84"/>
    <col min="5377" max="5377" width="5" style="84" customWidth="1"/>
    <col min="5378" max="5378" width="35.85546875" style="84" customWidth="1"/>
    <col min="5379" max="5394" width="12.85546875" style="84" customWidth="1"/>
    <col min="5395" max="5395" width="13.140625" style="84" customWidth="1"/>
    <col min="5396" max="5397" width="17.7109375" style="84" customWidth="1"/>
    <col min="5398" max="5399" width="15.7109375" style="84" customWidth="1"/>
    <col min="5400" max="5401" width="17.7109375" style="84" customWidth="1"/>
    <col min="5402" max="5403" width="15.7109375" style="84" customWidth="1"/>
    <col min="5404" max="5405" width="17.7109375" style="84" customWidth="1"/>
    <col min="5406" max="5409" width="15.7109375" style="84" customWidth="1"/>
    <col min="5410" max="5632" width="9.140625" style="84"/>
    <col min="5633" max="5633" width="5" style="84" customWidth="1"/>
    <col min="5634" max="5634" width="35.85546875" style="84" customWidth="1"/>
    <col min="5635" max="5650" width="12.85546875" style="84" customWidth="1"/>
    <col min="5651" max="5651" width="13.140625" style="84" customWidth="1"/>
    <col min="5652" max="5653" width="17.7109375" style="84" customWidth="1"/>
    <col min="5654" max="5655" width="15.7109375" style="84" customWidth="1"/>
    <col min="5656" max="5657" width="17.7109375" style="84" customWidth="1"/>
    <col min="5658" max="5659" width="15.7109375" style="84" customWidth="1"/>
    <col min="5660" max="5661" width="17.7109375" style="84" customWidth="1"/>
    <col min="5662" max="5665" width="15.7109375" style="84" customWidth="1"/>
    <col min="5666" max="5888" width="9.140625" style="84"/>
    <col min="5889" max="5889" width="5" style="84" customWidth="1"/>
    <col min="5890" max="5890" width="35.85546875" style="84" customWidth="1"/>
    <col min="5891" max="5906" width="12.85546875" style="84" customWidth="1"/>
    <col min="5907" max="5907" width="13.140625" style="84" customWidth="1"/>
    <col min="5908" max="5909" width="17.7109375" style="84" customWidth="1"/>
    <col min="5910" max="5911" width="15.7109375" style="84" customWidth="1"/>
    <col min="5912" max="5913" width="17.7109375" style="84" customWidth="1"/>
    <col min="5914" max="5915" width="15.7109375" style="84" customWidth="1"/>
    <col min="5916" max="5917" width="17.7109375" style="84" customWidth="1"/>
    <col min="5918" max="5921" width="15.7109375" style="84" customWidth="1"/>
    <col min="5922" max="6144" width="9.140625" style="84"/>
    <col min="6145" max="6145" width="5" style="84" customWidth="1"/>
    <col min="6146" max="6146" width="35.85546875" style="84" customWidth="1"/>
    <col min="6147" max="6162" width="12.85546875" style="84" customWidth="1"/>
    <col min="6163" max="6163" width="13.140625" style="84" customWidth="1"/>
    <col min="6164" max="6165" width="17.7109375" style="84" customWidth="1"/>
    <col min="6166" max="6167" width="15.7109375" style="84" customWidth="1"/>
    <col min="6168" max="6169" width="17.7109375" style="84" customWidth="1"/>
    <col min="6170" max="6171" width="15.7109375" style="84" customWidth="1"/>
    <col min="6172" max="6173" width="17.7109375" style="84" customWidth="1"/>
    <col min="6174" max="6177" width="15.7109375" style="84" customWidth="1"/>
    <col min="6178" max="6400" width="9.140625" style="84"/>
    <col min="6401" max="6401" width="5" style="84" customWidth="1"/>
    <col min="6402" max="6402" width="35.85546875" style="84" customWidth="1"/>
    <col min="6403" max="6418" width="12.85546875" style="84" customWidth="1"/>
    <col min="6419" max="6419" width="13.140625" style="84" customWidth="1"/>
    <col min="6420" max="6421" width="17.7109375" style="84" customWidth="1"/>
    <col min="6422" max="6423" width="15.7109375" style="84" customWidth="1"/>
    <col min="6424" max="6425" width="17.7109375" style="84" customWidth="1"/>
    <col min="6426" max="6427" width="15.7109375" style="84" customWidth="1"/>
    <col min="6428" max="6429" width="17.7109375" style="84" customWidth="1"/>
    <col min="6430" max="6433" width="15.7109375" style="84" customWidth="1"/>
    <col min="6434" max="6656" width="9.140625" style="84"/>
    <col min="6657" max="6657" width="5" style="84" customWidth="1"/>
    <col min="6658" max="6658" width="35.85546875" style="84" customWidth="1"/>
    <col min="6659" max="6674" width="12.85546875" style="84" customWidth="1"/>
    <col min="6675" max="6675" width="13.140625" style="84" customWidth="1"/>
    <col min="6676" max="6677" width="17.7109375" style="84" customWidth="1"/>
    <col min="6678" max="6679" width="15.7109375" style="84" customWidth="1"/>
    <col min="6680" max="6681" width="17.7109375" style="84" customWidth="1"/>
    <col min="6682" max="6683" width="15.7109375" style="84" customWidth="1"/>
    <col min="6684" max="6685" width="17.7109375" style="84" customWidth="1"/>
    <col min="6686" max="6689" width="15.7109375" style="84" customWidth="1"/>
    <col min="6690" max="6912" width="9.140625" style="84"/>
    <col min="6913" max="6913" width="5" style="84" customWidth="1"/>
    <col min="6914" max="6914" width="35.85546875" style="84" customWidth="1"/>
    <col min="6915" max="6930" width="12.85546875" style="84" customWidth="1"/>
    <col min="6931" max="6931" width="13.140625" style="84" customWidth="1"/>
    <col min="6932" max="6933" width="17.7109375" style="84" customWidth="1"/>
    <col min="6934" max="6935" width="15.7109375" style="84" customWidth="1"/>
    <col min="6936" max="6937" width="17.7109375" style="84" customWidth="1"/>
    <col min="6938" max="6939" width="15.7109375" style="84" customWidth="1"/>
    <col min="6940" max="6941" width="17.7109375" style="84" customWidth="1"/>
    <col min="6942" max="6945" width="15.7109375" style="84" customWidth="1"/>
    <col min="6946" max="7168" width="9.140625" style="84"/>
    <col min="7169" max="7169" width="5" style="84" customWidth="1"/>
    <col min="7170" max="7170" width="35.85546875" style="84" customWidth="1"/>
    <col min="7171" max="7186" width="12.85546875" style="84" customWidth="1"/>
    <col min="7187" max="7187" width="13.140625" style="84" customWidth="1"/>
    <col min="7188" max="7189" width="17.7109375" style="84" customWidth="1"/>
    <col min="7190" max="7191" width="15.7109375" style="84" customWidth="1"/>
    <col min="7192" max="7193" width="17.7109375" style="84" customWidth="1"/>
    <col min="7194" max="7195" width="15.7109375" style="84" customWidth="1"/>
    <col min="7196" max="7197" width="17.7109375" style="84" customWidth="1"/>
    <col min="7198" max="7201" width="15.7109375" style="84" customWidth="1"/>
    <col min="7202" max="7424" width="9.140625" style="84"/>
    <col min="7425" max="7425" width="5" style="84" customWidth="1"/>
    <col min="7426" max="7426" width="35.85546875" style="84" customWidth="1"/>
    <col min="7427" max="7442" width="12.85546875" style="84" customWidth="1"/>
    <col min="7443" max="7443" width="13.140625" style="84" customWidth="1"/>
    <col min="7444" max="7445" width="17.7109375" style="84" customWidth="1"/>
    <col min="7446" max="7447" width="15.7109375" style="84" customWidth="1"/>
    <col min="7448" max="7449" width="17.7109375" style="84" customWidth="1"/>
    <col min="7450" max="7451" width="15.7109375" style="84" customWidth="1"/>
    <col min="7452" max="7453" width="17.7109375" style="84" customWidth="1"/>
    <col min="7454" max="7457" width="15.7109375" style="84" customWidth="1"/>
    <col min="7458" max="7680" width="9.140625" style="84"/>
    <col min="7681" max="7681" width="5" style="84" customWidth="1"/>
    <col min="7682" max="7682" width="35.85546875" style="84" customWidth="1"/>
    <col min="7683" max="7698" width="12.85546875" style="84" customWidth="1"/>
    <col min="7699" max="7699" width="13.140625" style="84" customWidth="1"/>
    <col min="7700" max="7701" width="17.7109375" style="84" customWidth="1"/>
    <col min="7702" max="7703" width="15.7109375" style="84" customWidth="1"/>
    <col min="7704" max="7705" width="17.7109375" style="84" customWidth="1"/>
    <col min="7706" max="7707" width="15.7109375" style="84" customWidth="1"/>
    <col min="7708" max="7709" width="17.7109375" style="84" customWidth="1"/>
    <col min="7710" max="7713" width="15.7109375" style="84" customWidth="1"/>
    <col min="7714" max="7936" width="9.140625" style="84"/>
    <col min="7937" max="7937" width="5" style="84" customWidth="1"/>
    <col min="7938" max="7938" width="35.85546875" style="84" customWidth="1"/>
    <col min="7939" max="7954" width="12.85546875" style="84" customWidth="1"/>
    <col min="7955" max="7955" width="13.140625" style="84" customWidth="1"/>
    <col min="7956" max="7957" width="17.7109375" style="84" customWidth="1"/>
    <col min="7958" max="7959" width="15.7109375" style="84" customWidth="1"/>
    <col min="7960" max="7961" width="17.7109375" style="84" customWidth="1"/>
    <col min="7962" max="7963" width="15.7109375" style="84" customWidth="1"/>
    <col min="7964" max="7965" width="17.7109375" style="84" customWidth="1"/>
    <col min="7966" max="7969" width="15.7109375" style="84" customWidth="1"/>
    <col min="7970" max="8192" width="9.140625" style="84"/>
    <col min="8193" max="8193" width="5" style="84" customWidth="1"/>
    <col min="8194" max="8194" width="35.85546875" style="84" customWidth="1"/>
    <col min="8195" max="8210" width="12.85546875" style="84" customWidth="1"/>
    <col min="8211" max="8211" width="13.140625" style="84" customWidth="1"/>
    <col min="8212" max="8213" width="17.7109375" style="84" customWidth="1"/>
    <col min="8214" max="8215" width="15.7109375" style="84" customWidth="1"/>
    <col min="8216" max="8217" width="17.7109375" style="84" customWidth="1"/>
    <col min="8218" max="8219" width="15.7109375" style="84" customWidth="1"/>
    <col min="8220" max="8221" width="17.7109375" style="84" customWidth="1"/>
    <col min="8222" max="8225" width="15.7109375" style="84" customWidth="1"/>
    <col min="8226" max="8448" width="9.140625" style="84"/>
    <col min="8449" max="8449" width="5" style="84" customWidth="1"/>
    <col min="8450" max="8450" width="35.85546875" style="84" customWidth="1"/>
    <col min="8451" max="8466" width="12.85546875" style="84" customWidth="1"/>
    <col min="8467" max="8467" width="13.140625" style="84" customWidth="1"/>
    <col min="8468" max="8469" width="17.7109375" style="84" customWidth="1"/>
    <col min="8470" max="8471" width="15.7109375" style="84" customWidth="1"/>
    <col min="8472" max="8473" width="17.7109375" style="84" customWidth="1"/>
    <col min="8474" max="8475" width="15.7109375" style="84" customWidth="1"/>
    <col min="8476" max="8477" width="17.7109375" style="84" customWidth="1"/>
    <col min="8478" max="8481" width="15.7109375" style="84" customWidth="1"/>
    <col min="8482" max="8704" width="9.140625" style="84"/>
    <col min="8705" max="8705" width="5" style="84" customWidth="1"/>
    <col min="8706" max="8706" width="35.85546875" style="84" customWidth="1"/>
    <col min="8707" max="8722" width="12.85546875" style="84" customWidth="1"/>
    <col min="8723" max="8723" width="13.140625" style="84" customWidth="1"/>
    <col min="8724" max="8725" width="17.7109375" style="84" customWidth="1"/>
    <col min="8726" max="8727" width="15.7109375" style="84" customWidth="1"/>
    <col min="8728" max="8729" width="17.7109375" style="84" customWidth="1"/>
    <col min="8730" max="8731" width="15.7109375" style="84" customWidth="1"/>
    <col min="8732" max="8733" width="17.7109375" style="84" customWidth="1"/>
    <col min="8734" max="8737" width="15.7109375" style="84" customWidth="1"/>
    <col min="8738" max="8960" width="9.140625" style="84"/>
    <col min="8961" max="8961" width="5" style="84" customWidth="1"/>
    <col min="8962" max="8962" width="35.85546875" style="84" customWidth="1"/>
    <col min="8963" max="8978" width="12.85546875" style="84" customWidth="1"/>
    <col min="8979" max="8979" width="13.140625" style="84" customWidth="1"/>
    <col min="8980" max="8981" width="17.7109375" style="84" customWidth="1"/>
    <col min="8982" max="8983" width="15.7109375" style="84" customWidth="1"/>
    <col min="8984" max="8985" width="17.7109375" style="84" customWidth="1"/>
    <col min="8986" max="8987" width="15.7109375" style="84" customWidth="1"/>
    <col min="8988" max="8989" width="17.7109375" style="84" customWidth="1"/>
    <col min="8990" max="8993" width="15.7109375" style="84" customWidth="1"/>
    <col min="8994" max="9216" width="9.140625" style="84"/>
    <col min="9217" max="9217" width="5" style="84" customWidth="1"/>
    <col min="9218" max="9218" width="35.85546875" style="84" customWidth="1"/>
    <col min="9219" max="9234" width="12.85546875" style="84" customWidth="1"/>
    <col min="9235" max="9235" width="13.140625" style="84" customWidth="1"/>
    <col min="9236" max="9237" width="17.7109375" style="84" customWidth="1"/>
    <col min="9238" max="9239" width="15.7109375" style="84" customWidth="1"/>
    <col min="9240" max="9241" width="17.7109375" style="84" customWidth="1"/>
    <col min="9242" max="9243" width="15.7109375" style="84" customWidth="1"/>
    <col min="9244" max="9245" width="17.7109375" style="84" customWidth="1"/>
    <col min="9246" max="9249" width="15.7109375" style="84" customWidth="1"/>
    <col min="9250" max="9472" width="9.140625" style="84"/>
    <col min="9473" max="9473" width="5" style="84" customWidth="1"/>
    <col min="9474" max="9474" width="35.85546875" style="84" customWidth="1"/>
    <col min="9475" max="9490" width="12.85546875" style="84" customWidth="1"/>
    <col min="9491" max="9491" width="13.140625" style="84" customWidth="1"/>
    <col min="9492" max="9493" width="17.7109375" style="84" customWidth="1"/>
    <col min="9494" max="9495" width="15.7109375" style="84" customWidth="1"/>
    <col min="9496" max="9497" width="17.7109375" style="84" customWidth="1"/>
    <col min="9498" max="9499" width="15.7109375" style="84" customWidth="1"/>
    <col min="9500" max="9501" width="17.7109375" style="84" customWidth="1"/>
    <col min="9502" max="9505" width="15.7109375" style="84" customWidth="1"/>
    <col min="9506" max="9728" width="9.140625" style="84"/>
    <col min="9729" max="9729" width="5" style="84" customWidth="1"/>
    <col min="9730" max="9730" width="35.85546875" style="84" customWidth="1"/>
    <col min="9731" max="9746" width="12.85546875" style="84" customWidth="1"/>
    <col min="9747" max="9747" width="13.140625" style="84" customWidth="1"/>
    <col min="9748" max="9749" width="17.7109375" style="84" customWidth="1"/>
    <col min="9750" max="9751" width="15.7109375" style="84" customWidth="1"/>
    <col min="9752" max="9753" width="17.7109375" style="84" customWidth="1"/>
    <col min="9754" max="9755" width="15.7109375" style="84" customWidth="1"/>
    <col min="9756" max="9757" width="17.7109375" style="84" customWidth="1"/>
    <col min="9758" max="9761" width="15.7109375" style="84" customWidth="1"/>
    <col min="9762" max="9984" width="9.140625" style="84"/>
    <col min="9985" max="9985" width="5" style="84" customWidth="1"/>
    <col min="9986" max="9986" width="35.85546875" style="84" customWidth="1"/>
    <col min="9987" max="10002" width="12.85546875" style="84" customWidth="1"/>
    <col min="10003" max="10003" width="13.140625" style="84" customWidth="1"/>
    <col min="10004" max="10005" width="17.7109375" style="84" customWidth="1"/>
    <col min="10006" max="10007" width="15.7109375" style="84" customWidth="1"/>
    <col min="10008" max="10009" width="17.7109375" style="84" customWidth="1"/>
    <col min="10010" max="10011" width="15.7109375" style="84" customWidth="1"/>
    <col min="10012" max="10013" width="17.7109375" style="84" customWidth="1"/>
    <col min="10014" max="10017" width="15.7109375" style="84" customWidth="1"/>
    <col min="10018" max="10240" width="9.140625" style="84"/>
    <col min="10241" max="10241" width="5" style="84" customWidth="1"/>
    <col min="10242" max="10242" width="35.85546875" style="84" customWidth="1"/>
    <col min="10243" max="10258" width="12.85546875" style="84" customWidth="1"/>
    <col min="10259" max="10259" width="13.140625" style="84" customWidth="1"/>
    <col min="10260" max="10261" width="17.7109375" style="84" customWidth="1"/>
    <col min="10262" max="10263" width="15.7109375" style="84" customWidth="1"/>
    <col min="10264" max="10265" width="17.7109375" style="84" customWidth="1"/>
    <col min="10266" max="10267" width="15.7109375" style="84" customWidth="1"/>
    <col min="10268" max="10269" width="17.7109375" style="84" customWidth="1"/>
    <col min="10270" max="10273" width="15.7109375" style="84" customWidth="1"/>
    <col min="10274" max="10496" width="9.140625" style="84"/>
    <col min="10497" max="10497" width="5" style="84" customWidth="1"/>
    <col min="10498" max="10498" width="35.85546875" style="84" customWidth="1"/>
    <col min="10499" max="10514" width="12.85546875" style="84" customWidth="1"/>
    <col min="10515" max="10515" width="13.140625" style="84" customWidth="1"/>
    <col min="10516" max="10517" width="17.7109375" style="84" customWidth="1"/>
    <col min="10518" max="10519" width="15.7109375" style="84" customWidth="1"/>
    <col min="10520" max="10521" width="17.7109375" style="84" customWidth="1"/>
    <col min="10522" max="10523" width="15.7109375" style="84" customWidth="1"/>
    <col min="10524" max="10525" width="17.7109375" style="84" customWidth="1"/>
    <col min="10526" max="10529" width="15.7109375" style="84" customWidth="1"/>
    <col min="10530" max="10752" width="9.140625" style="84"/>
    <col min="10753" max="10753" width="5" style="84" customWidth="1"/>
    <col min="10754" max="10754" width="35.85546875" style="84" customWidth="1"/>
    <col min="10755" max="10770" width="12.85546875" style="84" customWidth="1"/>
    <col min="10771" max="10771" width="13.140625" style="84" customWidth="1"/>
    <col min="10772" max="10773" width="17.7109375" style="84" customWidth="1"/>
    <col min="10774" max="10775" width="15.7109375" style="84" customWidth="1"/>
    <col min="10776" max="10777" width="17.7109375" style="84" customWidth="1"/>
    <col min="10778" max="10779" width="15.7109375" style="84" customWidth="1"/>
    <col min="10780" max="10781" width="17.7109375" style="84" customWidth="1"/>
    <col min="10782" max="10785" width="15.7109375" style="84" customWidth="1"/>
    <col min="10786" max="11008" width="9.140625" style="84"/>
    <col min="11009" max="11009" width="5" style="84" customWidth="1"/>
    <col min="11010" max="11010" width="35.85546875" style="84" customWidth="1"/>
    <col min="11011" max="11026" width="12.85546875" style="84" customWidth="1"/>
    <col min="11027" max="11027" width="13.140625" style="84" customWidth="1"/>
    <col min="11028" max="11029" width="17.7109375" style="84" customWidth="1"/>
    <col min="11030" max="11031" width="15.7109375" style="84" customWidth="1"/>
    <col min="11032" max="11033" width="17.7109375" style="84" customWidth="1"/>
    <col min="11034" max="11035" width="15.7109375" style="84" customWidth="1"/>
    <col min="11036" max="11037" width="17.7109375" style="84" customWidth="1"/>
    <col min="11038" max="11041" width="15.7109375" style="84" customWidth="1"/>
    <col min="11042" max="11264" width="9.140625" style="84"/>
    <col min="11265" max="11265" width="5" style="84" customWidth="1"/>
    <col min="11266" max="11266" width="35.85546875" style="84" customWidth="1"/>
    <col min="11267" max="11282" width="12.85546875" style="84" customWidth="1"/>
    <col min="11283" max="11283" width="13.140625" style="84" customWidth="1"/>
    <col min="11284" max="11285" width="17.7109375" style="84" customWidth="1"/>
    <col min="11286" max="11287" width="15.7109375" style="84" customWidth="1"/>
    <col min="11288" max="11289" width="17.7109375" style="84" customWidth="1"/>
    <col min="11290" max="11291" width="15.7109375" style="84" customWidth="1"/>
    <col min="11292" max="11293" width="17.7109375" style="84" customWidth="1"/>
    <col min="11294" max="11297" width="15.7109375" style="84" customWidth="1"/>
    <col min="11298" max="11520" width="9.140625" style="84"/>
    <col min="11521" max="11521" width="5" style="84" customWidth="1"/>
    <col min="11522" max="11522" width="35.85546875" style="84" customWidth="1"/>
    <col min="11523" max="11538" width="12.85546875" style="84" customWidth="1"/>
    <col min="11539" max="11539" width="13.140625" style="84" customWidth="1"/>
    <col min="11540" max="11541" width="17.7109375" style="84" customWidth="1"/>
    <col min="11542" max="11543" width="15.7109375" style="84" customWidth="1"/>
    <col min="11544" max="11545" width="17.7109375" style="84" customWidth="1"/>
    <col min="11546" max="11547" width="15.7109375" style="84" customWidth="1"/>
    <col min="11548" max="11549" width="17.7109375" style="84" customWidth="1"/>
    <col min="11550" max="11553" width="15.7109375" style="84" customWidth="1"/>
    <col min="11554" max="11776" width="9.140625" style="84"/>
    <col min="11777" max="11777" width="5" style="84" customWidth="1"/>
    <col min="11778" max="11778" width="35.85546875" style="84" customWidth="1"/>
    <col min="11779" max="11794" width="12.85546875" style="84" customWidth="1"/>
    <col min="11795" max="11795" width="13.140625" style="84" customWidth="1"/>
    <col min="11796" max="11797" width="17.7109375" style="84" customWidth="1"/>
    <col min="11798" max="11799" width="15.7109375" style="84" customWidth="1"/>
    <col min="11800" max="11801" width="17.7109375" style="84" customWidth="1"/>
    <col min="11802" max="11803" width="15.7109375" style="84" customWidth="1"/>
    <col min="11804" max="11805" width="17.7109375" style="84" customWidth="1"/>
    <col min="11806" max="11809" width="15.7109375" style="84" customWidth="1"/>
    <col min="11810" max="12032" width="9.140625" style="84"/>
    <col min="12033" max="12033" width="5" style="84" customWidth="1"/>
    <col min="12034" max="12034" width="35.85546875" style="84" customWidth="1"/>
    <col min="12035" max="12050" width="12.85546875" style="84" customWidth="1"/>
    <col min="12051" max="12051" width="13.140625" style="84" customWidth="1"/>
    <col min="12052" max="12053" width="17.7109375" style="84" customWidth="1"/>
    <col min="12054" max="12055" width="15.7109375" style="84" customWidth="1"/>
    <col min="12056" max="12057" width="17.7109375" style="84" customWidth="1"/>
    <col min="12058" max="12059" width="15.7109375" style="84" customWidth="1"/>
    <col min="12060" max="12061" width="17.7109375" style="84" customWidth="1"/>
    <col min="12062" max="12065" width="15.7109375" style="84" customWidth="1"/>
    <col min="12066" max="12288" width="9.140625" style="84"/>
    <col min="12289" max="12289" width="5" style="84" customWidth="1"/>
    <col min="12290" max="12290" width="35.85546875" style="84" customWidth="1"/>
    <col min="12291" max="12306" width="12.85546875" style="84" customWidth="1"/>
    <col min="12307" max="12307" width="13.140625" style="84" customWidth="1"/>
    <col min="12308" max="12309" width="17.7109375" style="84" customWidth="1"/>
    <col min="12310" max="12311" width="15.7109375" style="84" customWidth="1"/>
    <col min="12312" max="12313" width="17.7109375" style="84" customWidth="1"/>
    <col min="12314" max="12315" width="15.7109375" style="84" customWidth="1"/>
    <col min="12316" max="12317" width="17.7109375" style="84" customWidth="1"/>
    <col min="12318" max="12321" width="15.7109375" style="84" customWidth="1"/>
    <col min="12322" max="12544" width="9.140625" style="84"/>
    <col min="12545" max="12545" width="5" style="84" customWidth="1"/>
    <col min="12546" max="12546" width="35.85546875" style="84" customWidth="1"/>
    <col min="12547" max="12562" width="12.85546875" style="84" customWidth="1"/>
    <col min="12563" max="12563" width="13.140625" style="84" customWidth="1"/>
    <col min="12564" max="12565" width="17.7109375" style="84" customWidth="1"/>
    <col min="12566" max="12567" width="15.7109375" style="84" customWidth="1"/>
    <col min="12568" max="12569" width="17.7109375" style="84" customWidth="1"/>
    <col min="12570" max="12571" width="15.7109375" style="84" customWidth="1"/>
    <col min="12572" max="12573" width="17.7109375" style="84" customWidth="1"/>
    <col min="12574" max="12577" width="15.7109375" style="84" customWidth="1"/>
    <col min="12578" max="12800" width="9.140625" style="84"/>
    <col min="12801" max="12801" width="5" style="84" customWidth="1"/>
    <col min="12802" max="12802" width="35.85546875" style="84" customWidth="1"/>
    <col min="12803" max="12818" width="12.85546875" style="84" customWidth="1"/>
    <col min="12819" max="12819" width="13.140625" style="84" customWidth="1"/>
    <col min="12820" max="12821" width="17.7109375" style="84" customWidth="1"/>
    <col min="12822" max="12823" width="15.7109375" style="84" customWidth="1"/>
    <col min="12824" max="12825" width="17.7109375" style="84" customWidth="1"/>
    <col min="12826" max="12827" width="15.7109375" style="84" customWidth="1"/>
    <col min="12828" max="12829" width="17.7109375" style="84" customWidth="1"/>
    <col min="12830" max="12833" width="15.7109375" style="84" customWidth="1"/>
    <col min="12834" max="13056" width="9.140625" style="84"/>
    <col min="13057" max="13057" width="5" style="84" customWidth="1"/>
    <col min="13058" max="13058" width="35.85546875" style="84" customWidth="1"/>
    <col min="13059" max="13074" width="12.85546875" style="84" customWidth="1"/>
    <col min="13075" max="13075" width="13.140625" style="84" customWidth="1"/>
    <col min="13076" max="13077" width="17.7109375" style="84" customWidth="1"/>
    <col min="13078" max="13079" width="15.7109375" style="84" customWidth="1"/>
    <col min="13080" max="13081" width="17.7109375" style="84" customWidth="1"/>
    <col min="13082" max="13083" width="15.7109375" style="84" customWidth="1"/>
    <col min="13084" max="13085" width="17.7109375" style="84" customWidth="1"/>
    <col min="13086" max="13089" width="15.7109375" style="84" customWidth="1"/>
    <col min="13090" max="13312" width="9.140625" style="84"/>
    <col min="13313" max="13313" width="5" style="84" customWidth="1"/>
    <col min="13314" max="13314" width="35.85546875" style="84" customWidth="1"/>
    <col min="13315" max="13330" width="12.85546875" style="84" customWidth="1"/>
    <col min="13331" max="13331" width="13.140625" style="84" customWidth="1"/>
    <col min="13332" max="13333" width="17.7109375" style="84" customWidth="1"/>
    <col min="13334" max="13335" width="15.7109375" style="84" customWidth="1"/>
    <col min="13336" max="13337" width="17.7109375" style="84" customWidth="1"/>
    <col min="13338" max="13339" width="15.7109375" style="84" customWidth="1"/>
    <col min="13340" max="13341" width="17.7109375" style="84" customWidth="1"/>
    <col min="13342" max="13345" width="15.7109375" style="84" customWidth="1"/>
    <col min="13346" max="13568" width="9.140625" style="84"/>
    <col min="13569" max="13569" width="5" style="84" customWidth="1"/>
    <col min="13570" max="13570" width="35.85546875" style="84" customWidth="1"/>
    <col min="13571" max="13586" width="12.85546875" style="84" customWidth="1"/>
    <col min="13587" max="13587" width="13.140625" style="84" customWidth="1"/>
    <col min="13588" max="13589" width="17.7109375" style="84" customWidth="1"/>
    <col min="13590" max="13591" width="15.7109375" style="84" customWidth="1"/>
    <col min="13592" max="13593" width="17.7109375" style="84" customWidth="1"/>
    <col min="13594" max="13595" width="15.7109375" style="84" customWidth="1"/>
    <col min="13596" max="13597" width="17.7109375" style="84" customWidth="1"/>
    <col min="13598" max="13601" width="15.7109375" style="84" customWidth="1"/>
    <col min="13602" max="13824" width="9.140625" style="84"/>
    <col min="13825" max="13825" width="5" style="84" customWidth="1"/>
    <col min="13826" max="13826" width="35.85546875" style="84" customWidth="1"/>
    <col min="13827" max="13842" width="12.85546875" style="84" customWidth="1"/>
    <col min="13843" max="13843" width="13.140625" style="84" customWidth="1"/>
    <col min="13844" max="13845" width="17.7109375" style="84" customWidth="1"/>
    <col min="13846" max="13847" width="15.7109375" style="84" customWidth="1"/>
    <col min="13848" max="13849" width="17.7109375" style="84" customWidth="1"/>
    <col min="13850" max="13851" width="15.7109375" style="84" customWidth="1"/>
    <col min="13852" max="13853" width="17.7109375" style="84" customWidth="1"/>
    <col min="13854" max="13857" width="15.7109375" style="84" customWidth="1"/>
    <col min="13858" max="14080" width="9.140625" style="84"/>
    <col min="14081" max="14081" width="5" style="84" customWidth="1"/>
    <col min="14082" max="14082" width="35.85546875" style="84" customWidth="1"/>
    <col min="14083" max="14098" width="12.85546875" style="84" customWidth="1"/>
    <col min="14099" max="14099" width="13.140625" style="84" customWidth="1"/>
    <col min="14100" max="14101" width="17.7109375" style="84" customWidth="1"/>
    <col min="14102" max="14103" width="15.7109375" style="84" customWidth="1"/>
    <col min="14104" max="14105" width="17.7109375" style="84" customWidth="1"/>
    <col min="14106" max="14107" width="15.7109375" style="84" customWidth="1"/>
    <col min="14108" max="14109" width="17.7109375" style="84" customWidth="1"/>
    <col min="14110" max="14113" width="15.7109375" style="84" customWidth="1"/>
    <col min="14114" max="14336" width="9.140625" style="84"/>
    <col min="14337" max="14337" width="5" style="84" customWidth="1"/>
    <col min="14338" max="14338" width="35.85546875" style="84" customWidth="1"/>
    <col min="14339" max="14354" width="12.85546875" style="84" customWidth="1"/>
    <col min="14355" max="14355" width="13.140625" style="84" customWidth="1"/>
    <col min="14356" max="14357" width="17.7109375" style="84" customWidth="1"/>
    <col min="14358" max="14359" width="15.7109375" style="84" customWidth="1"/>
    <col min="14360" max="14361" width="17.7109375" style="84" customWidth="1"/>
    <col min="14362" max="14363" width="15.7109375" style="84" customWidth="1"/>
    <col min="14364" max="14365" width="17.7109375" style="84" customWidth="1"/>
    <col min="14366" max="14369" width="15.7109375" style="84" customWidth="1"/>
    <col min="14370" max="14592" width="9.140625" style="84"/>
    <col min="14593" max="14593" width="5" style="84" customWidth="1"/>
    <col min="14594" max="14594" width="35.85546875" style="84" customWidth="1"/>
    <col min="14595" max="14610" width="12.85546875" style="84" customWidth="1"/>
    <col min="14611" max="14611" width="13.140625" style="84" customWidth="1"/>
    <col min="14612" max="14613" width="17.7109375" style="84" customWidth="1"/>
    <col min="14614" max="14615" width="15.7109375" style="84" customWidth="1"/>
    <col min="14616" max="14617" width="17.7109375" style="84" customWidth="1"/>
    <col min="14618" max="14619" width="15.7109375" style="84" customWidth="1"/>
    <col min="14620" max="14621" width="17.7109375" style="84" customWidth="1"/>
    <col min="14622" max="14625" width="15.7109375" style="84" customWidth="1"/>
    <col min="14626" max="14848" width="9.140625" style="84"/>
    <col min="14849" max="14849" width="5" style="84" customWidth="1"/>
    <col min="14850" max="14850" width="35.85546875" style="84" customWidth="1"/>
    <col min="14851" max="14866" width="12.85546875" style="84" customWidth="1"/>
    <col min="14867" max="14867" width="13.140625" style="84" customWidth="1"/>
    <col min="14868" max="14869" width="17.7109375" style="84" customWidth="1"/>
    <col min="14870" max="14871" width="15.7109375" style="84" customWidth="1"/>
    <col min="14872" max="14873" width="17.7109375" style="84" customWidth="1"/>
    <col min="14874" max="14875" width="15.7109375" style="84" customWidth="1"/>
    <col min="14876" max="14877" width="17.7109375" style="84" customWidth="1"/>
    <col min="14878" max="14881" width="15.7109375" style="84" customWidth="1"/>
    <col min="14882" max="15104" width="9.140625" style="84"/>
    <col min="15105" max="15105" width="5" style="84" customWidth="1"/>
    <col min="15106" max="15106" width="35.85546875" style="84" customWidth="1"/>
    <col min="15107" max="15122" width="12.85546875" style="84" customWidth="1"/>
    <col min="15123" max="15123" width="13.140625" style="84" customWidth="1"/>
    <col min="15124" max="15125" width="17.7109375" style="84" customWidth="1"/>
    <col min="15126" max="15127" width="15.7109375" style="84" customWidth="1"/>
    <col min="15128" max="15129" width="17.7109375" style="84" customWidth="1"/>
    <col min="15130" max="15131" width="15.7109375" style="84" customWidth="1"/>
    <col min="15132" max="15133" width="17.7109375" style="84" customWidth="1"/>
    <col min="15134" max="15137" width="15.7109375" style="84" customWidth="1"/>
    <col min="15138" max="15360" width="9.140625" style="84"/>
    <col min="15361" max="15361" width="5" style="84" customWidth="1"/>
    <col min="15362" max="15362" width="35.85546875" style="84" customWidth="1"/>
    <col min="15363" max="15378" width="12.85546875" style="84" customWidth="1"/>
    <col min="15379" max="15379" width="13.140625" style="84" customWidth="1"/>
    <col min="15380" max="15381" width="17.7109375" style="84" customWidth="1"/>
    <col min="15382" max="15383" width="15.7109375" style="84" customWidth="1"/>
    <col min="15384" max="15385" width="17.7109375" style="84" customWidth="1"/>
    <col min="15386" max="15387" width="15.7109375" style="84" customWidth="1"/>
    <col min="15388" max="15389" width="17.7109375" style="84" customWidth="1"/>
    <col min="15390" max="15393" width="15.7109375" style="84" customWidth="1"/>
    <col min="15394" max="15616" width="9.140625" style="84"/>
    <col min="15617" max="15617" width="5" style="84" customWidth="1"/>
    <col min="15618" max="15618" width="35.85546875" style="84" customWidth="1"/>
    <col min="15619" max="15634" width="12.85546875" style="84" customWidth="1"/>
    <col min="15635" max="15635" width="13.140625" style="84" customWidth="1"/>
    <col min="15636" max="15637" width="17.7109375" style="84" customWidth="1"/>
    <col min="15638" max="15639" width="15.7109375" style="84" customWidth="1"/>
    <col min="15640" max="15641" width="17.7109375" style="84" customWidth="1"/>
    <col min="15642" max="15643" width="15.7109375" style="84" customWidth="1"/>
    <col min="15644" max="15645" width="17.7109375" style="84" customWidth="1"/>
    <col min="15646" max="15649" width="15.7109375" style="84" customWidth="1"/>
    <col min="15650" max="15872" width="9.140625" style="84"/>
    <col min="15873" max="15873" width="5" style="84" customWidth="1"/>
    <col min="15874" max="15874" width="35.85546875" style="84" customWidth="1"/>
    <col min="15875" max="15890" width="12.85546875" style="84" customWidth="1"/>
    <col min="15891" max="15891" width="13.140625" style="84" customWidth="1"/>
    <col min="15892" max="15893" width="17.7109375" style="84" customWidth="1"/>
    <col min="15894" max="15895" width="15.7109375" style="84" customWidth="1"/>
    <col min="15896" max="15897" width="17.7109375" style="84" customWidth="1"/>
    <col min="15898" max="15899" width="15.7109375" style="84" customWidth="1"/>
    <col min="15900" max="15901" width="17.7109375" style="84" customWidth="1"/>
    <col min="15902" max="15905" width="15.7109375" style="84" customWidth="1"/>
    <col min="15906" max="16128" width="9.140625" style="84"/>
    <col min="16129" max="16129" width="5" style="84" customWidth="1"/>
    <col min="16130" max="16130" width="35.85546875" style="84" customWidth="1"/>
    <col min="16131" max="16146" width="12.85546875" style="84" customWidth="1"/>
    <col min="16147" max="16147" width="13.140625" style="84" customWidth="1"/>
    <col min="16148" max="16149" width="17.7109375" style="84" customWidth="1"/>
    <col min="16150" max="16151" width="15.7109375" style="84" customWidth="1"/>
    <col min="16152" max="16153" width="17.7109375" style="84" customWidth="1"/>
    <col min="16154" max="16155" width="15.7109375" style="84" customWidth="1"/>
    <col min="16156" max="16157" width="17.7109375" style="84" customWidth="1"/>
    <col min="16158" max="16161" width="15.7109375" style="84" customWidth="1"/>
    <col min="16162" max="16384" width="9.140625" style="84"/>
  </cols>
  <sheetData>
    <row r="2" spans="2:44" ht="22.9" x14ac:dyDescent="0.25">
      <c r="B2" s="425" t="s">
        <v>152</v>
      </c>
    </row>
    <row r="3" spans="2:44" ht="22.9" x14ac:dyDescent="0.25">
      <c r="B3" s="1" t="s">
        <v>39</v>
      </c>
      <c r="C3" s="75"/>
      <c r="D3" s="75"/>
      <c r="E3" s="75"/>
      <c r="S3" s="79"/>
      <c r="T3" s="79"/>
      <c r="U3" s="78"/>
      <c r="V3" s="77"/>
      <c r="X3" s="80"/>
      <c r="Y3" s="81"/>
      <c r="AB3" s="83"/>
      <c r="AC3" s="84"/>
      <c r="AD3" s="82"/>
      <c r="AE3" s="82"/>
      <c r="AF3" s="83"/>
      <c r="AG3" s="83"/>
    </row>
    <row r="4" spans="2:44" ht="15.6" x14ac:dyDescent="0.3">
      <c r="B4" s="89"/>
      <c r="C4" s="75"/>
      <c r="D4" s="75"/>
      <c r="E4" s="75"/>
      <c r="F4" s="85"/>
      <c r="G4" s="85"/>
      <c r="H4" s="85"/>
      <c r="I4" s="85"/>
      <c r="J4" s="85"/>
      <c r="K4" s="85"/>
      <c r="L4" s="85"/>
      <c r="M4" s="85"/>
      <c r="N4" s="86"/>
      <c r="O4" s="86"/>
      <c r="P4" s="86"/>
      <c r="Q4" s="86"/>
      <c r="R4" s="87"/>
      <c r="S4" s="88"/>
      <c r="T4" s="79"/>
      <c r="U4" s="78"/>
      <c r="V4" s="77"/>
      <c r="X4" s="80"/>
      <c r="Y4" s="81"/>
      <c r="AB4" s="83"/>
      <c r="AC4" s="84"/>
      <c r="AD4" s="82"/>
      <c r="AE4" s="82"/>
      <c r="AF4" s="83"/>
      <c r="AG4" s="83"/>
    </row>
    <row r="5" spans="2:44" ht="13.5" customHeight="1" thickBot="1" x14ac:dyDescent="0.3">
      <c r="B5" s="75"/>
      <c r="C5" s="75"/>
      <c r="D5" s="75"/>
      <c r="E5" s="75"/>
      <c r="F5" s="85"/>
      <c r="G5" s="85"/>
      <c r="H5" s="85"/>
      <c r="I5" s="85"/>
      <c r="J5" s="85"/>
      <c r="K5" s="85"/>
      <c r="L5" s="85"/>
      <c r="M5" s="85"/>
      <c r="N5" s="86"/>
      <c r="O5" s="86"/>
      <c r="P5" s="86"/>
      <c r="Q5" s="86"/>
      <c r="R5" s="85"/>
      <c r="S5" s="85"/>
      <c r="T5" s="79"/>
      <c r="U5" s="78"/>
      <c r="V5" s="77"/>
      <c r="X5" s="80"/>
      <c r="Y5" s="81"/>
      <c r="AB5" s="83"/>
      <c r="AC5" s="84"/>
      <c r="AD5" s="82"/>
      <c r="AE5" s="82"/>
      <c r="AF5" s="83"/>
      <c r="AG5" s="83"/>
    </row>
    <row r="6" spans="2:44" ht="13.9" x14ac:dyDescent="0.25">
      <c r="B6" s="90" t="s">
        <v>239</v>
      </c>
      <c r="C6" s="91"/>
      <c r="D6" s="91"/>
      <c r="E6" s="91"/>
      <c r="F6" s="92"/>
      <c r="G6" s="85"/>
      <c r="H6" s="85"/>
      <c r="I6" s="85"/>
      <c r="J6" s="85"/>
      <c r="K6" s="85"/>
      <c r="L6" s="85"/>
      <c r="M6" s="85"/>
      <c r="N6" s="86"/>
      <c r="O6" s="86"/>
      <c r="P6" s="86"/>
      <c r="Q6" s="86"/>
      <c r="R6" s="85"/>
      <c r="S6" s="85"/>
      <c r="T6" s="88"/>
      <c r="U6" s="78"/>
      <c r="V6" s="77"/>
      <c r="X6" s="80"/>
      <c r="Y6" s="81"/>
      <c r="AB6" s="83"/>
      <c r="AC6" s="84"/>
      <c r="AD6" s="82"/>
      <c r="AE6" s="82"/>
      <c r="AF6" s="83"/>
      <c r="AG6" s="83"/>
    </row>
    <row r="7" spans="2:44" ht="13.15" x14ac:dyDescent="0.25">
      <c r="B7" s="93" t="s">
        <v>240</v>
      </c>
      <c r="C7" s="94"/>
      <c r="D7" s="94"/>
      <c r="E7" s="94"/>
      <c r="F7" s="95"/>
      <c r="G7" s="85"/>
      <c r="H7" s="85"/>
      <c r="I7" s="85"/>
      <c r="J7" s="85"/>
      <c r="K7" s="85"/>
      <c r="L7" s="85"/>
      <c r="M7" s="85"/>
      <c r="N7" s="86"/>
      <c r="O7" s="86"/>
      <c r="P7" s="86"/>
      <c r="Q7" s="86"/>
      <c r="R7" s="85"/>
      <c r="S7" s="85"/>
      <c r="T7" s="88"/>
      <c r="U7" s="78"/>
      <c r="V7" s="77"/>
      <c r="X7" s="80"/>
      <c r="Y7" s="81"/>
      <c r="AB7" s="83"/>
      <c r="AC7" s="84"/>
      <c r="AD7" s="82"/>
      <c r="AE7" s="82"/>
      <c r="AF7" s="83"/>
      <c r="AG7" s="83"/>
    </row>
    <row r="8" spans="2:44" ht="13.15" x14ac:dyDescent="0.25">
      <c r="B8" s="229" t="s">
        <v>259</v>
      </c>
      <c r="C8" s="224"/>
      <c r="D8" s="224"/>
      <c r="E8" s="224"/>
      <c r="F8" s="225"/>
      <c r="G8" s="85"/>
      <c r="H8" s="85"/>
      <c r="I8" s="85"/>
      <c r="J8" s="85"/>
      <c r="K8" s="85"/>
      <c r="L8" s="85"/>
      <c r="M8" s="85"/>
      <c r="N8" s="86"/>
      <c r="O8" s="86"/>
      <c r="P8" s="86"/>
      <c r="Q8" s="86"/>
      <c r="R8" s="85"/>
      <c r="S8" s="85"/>
      <c r="T8" s="88"/>
      <c r="U8" s="78"/>
      <c r="V8" s="77"/>
      <c r="X8" s="80"/>
      <c r="Y8" s="81"/>
      <c r="AB8" s="83"/>
      <c r="AC8" s="84"/>
      <c r="AD8" s="82"/>
      <c r="AE8" s="82"/>
      <c r="AF8" s="83"/>
      <c r="AG8" s="83"/>
    </row>
    <row r="9" spans="2:44" ht="13.9" thickBot="1" x14ac:dyDescent="0.3">
      <c r="B9" s="228" t="s">
        <v>307</v>
      </c>
      <c r="C9" s="226"/>
      <c r="D9" s="226"/>
      <c r="E9" s="226"/>
      <c r="F9" s="227"/>
      <c r="G9" s="85"/>
      <c r="H9" s="85"/>
      <c r="I9" s="85"/>
      <c r="J9" s="85"/>
      <c r="K9" s="85"/>
      <c r="L9" s="85"/>
      <c r="M9" s="85"/>
      <c r="N9" s="86"/>
      <c r="O9" s="86"/>
      <c r="P9" s="86"/>
      <c r="Q9" s="86"/>
      <c r="R9" s="85"/>
      <c r="S9" s="85"/>
      <c r="T9" s="88"/>
      <c r="U9" s="78"/>
      <c r="V9" s="77"/>
      <c r="X9" s="80"/>
      <c r="Y9" s="81"/>
      <c r="AB9" s="83"/>
      <c r="AC9" s="84"/>
      <c r="AD9" s="82"/>
      <c r="AE9" s="82"/>
      <c r="AF9" s="83"/>
      <c r="AG9" s="83"/>
    </row>
    <row r="10" spans="2:44" ht="13.5" customHeight="1" x14ac:dyDescent="0.25">
      <c r="B10" s="88"/>
      <c r="C10" s="88"/>
      <c r="D10" s="88"/>
      <c r="E10" s="88"/>
      <c r="F10" s="85"/>
      <c r="G10" s="85"/>
      <c r="H10" s="85"/>
      <c r="I10" s="85"/>
      <c r="J10" s="85"/>
      <c r="K10" s="85"/>
      <c r="L10" s="85"/>
      <c r="M10" s="85"/>
      <c r="N10" s="86"/>
      <c r="O10" s="86"/>
      <c r="P10" s="86"/>
      <c r="Q10" s="86"/>
      <c r="R10" s="87"/>
      <c r="S10" s="88"/>
      <c r="T10" s="79"/>
      <c r="U10" s="78"/>
      <c r="V10" s="77"/>
      <c r="X10" s="80"/>
      <c r="Y10" s="81"/>
      <c r="AB10" s="83"/>
      <c r="AC10" s="84"/>
      <c r="AD10" s="82"/>
      <c r="AE10" s="82"/>
      <c r="AF10" s="83"/>
      <c r="AG10" s="83"/>
    </row>
    <row r="11" spans="2:44" s="99" customFormat="1" ht="13.5" customHeight="1" thickBot="1" x14ac:dyDescent="0.3">
      <c r="B11" s="96"/>
      <c r="C11" s="96"/>
      <c r="D11" s="96"/>
      <c r="E11" s="96"/>
      <c r="F11" s="85"/>
      <c r="G11" s="85"/>
      <c r="H11" s="85"/>
      <c r="I11" s="85"/>
      <c r="J11" s="85"/>
      <c r="K11" s="85"/>
      <c r="L11" s="85"/>
      <c r="M11" s="85"/>
      <c r="N11" s="86"/>
      <c r="O11" s="86"/>
      <c r="P11" s="86"/>
      <c r="Q11" s="86"/>
      <c r="R11" s="87"/>
      <c r="S11" s="88"/>
      <c r="T11" s="88"/>
      <c r="U11" s="87"/>
      <c r="V11" s="86"/>
      <c r="W11" s="85"/>
      <c r="X11" s="86"/>
      <c r="Y11" s="87"/>
      <c r="Z11" s="97"/>
      <c r="AA11" s="97"/>
      <c r="AB11" s="98"/>
      <c r="AD11" s="97"/>
      <c r="AE11" s="97"/>
      <c r="AF11" s="98"/>
      <c r="AG11" s="98"/>
    </row>
    <row r="12" spans="2:44" s="110" customFormat="1" ht="15" customHeight="1" thickBot="1" x14ac:dyDescent="0.35">
      <c r="B12" s="100" t="s">
        <v>241</v>
      </c>
      <c r="C12" s="101" t="s">
        <v>242</v>
      </c>
      <c r="D12" s="102" t="s">
        <v>243</v>
      </c>
      <c r="E12" s="102" t="s">
        <v>226</v>
      </c>
      <c r="F12" s="103" t="s">
        <v>183</v>
      </c>
      <c r="G12" s="104" t="s">
        <v>244</v>
      </c>
      <c r="H12" s="104" t="s">
        <v>5</v>
      </c>
      <c r="I12" s="104" t="s">
        <v>227</v>
      </c>
      <c r="J12" s="103" t="s">
        <v>184</v>
      </c>
      <c r="K12" s="104" t="s">
        <v>228</v>
      </c>
      <c r="L12" s="104" t="s">
        <v>245</v>
      </c>
      <c r="M12" s="104" t="s">
        <v>246</v>
      </c>
      <c r="N12" s="103" t="s">
        <v>185</v>
      </c>
      <c r="O12" s="104" t="s">
        <v>247</v>
      </c>
      <c r="P12" s="104" t="s">
        <v>248</v>
      </c>
      <c r="Q12" s="104" t="s">
        <v>249</v>
      </c>
      <c r="R12" s="103" t="s">
        <v>186</v>
      </c>
      <c r="S12" s="105" t="s">
        <v>250</v>
      </c>
      <c r="T12" s="106"/>
      <c r="U12" s="155"/>
      <c r="V12" s="428" t="s">
        <v>219</v>
      </c>
      <c r="W12" s="428" t="s">
        <v>252</v>
      </c>
      <c r="X12" s="428" t="s">
        <v>254</v>
      </c>
      <c r="Y12" s="107"/>
      <c r="Z12" s="108"/>
      <c r="AA12" s="108"/>
      <c r="AB12" s="108"/>
      <c r="AC12" s="107"/>
      <c r="AD12" s="106"/>
      <c r="AE12" s="106"/>
      <c r="AF12" s="106"/>
      <c r="AG12" s="106"/>
      <c r="AH12" s="109"/>
      <c r="AI12" s="109"/>
      <c r="AJ12" s="109"/>
      <c r="AK12" s="109"/>
      <c r="AL12" s="109"/>
      <c r="AM12" s="109"/>
      <c r="AN12" s="109"/>
      <c r="AO12" s="109"/>
      <c r="AP12" s="109"/>
      <c r="AQ12" s="109"/>
      <c r="AR12" s="109"/>
    </row>
    <row r="13" spans="2:44" ht="15" customHeight="1" x14ac:dyDescent="0.3">
      <c r="B13" s="219" t="s">
        <v>258</v>
      </c>
      <c r="C13" s="220"/>
      <c r="D13" s="221"/>
      <c r="E13" s="221"/>
      <c r="F13" s="222"/>
      <c r="G13" s="220"/>
      <c r="H13" s="221"/>
      <c r="I13" s="221"/>
      <c r="J13" s="222"/>
      <c r="K13" s="220"/>
      <c r="L13" s="221"/>
      <c r="M13" s="221"/>
      <c r="N13" s="222"/>
      <c r="O13" s="220"/>
      <c r="P13" s="221"/>
      <c r="Q13" s="221"/>
      <c r="R13" s="222"/>
      <c r="S13" s="223"/>
      <c r="T13" s="118"/>
      <c r="U13" s="163" t="str">
        <f>B14</f>
        <v>PPE</v>
      </c>
      <c r="V13" s="230">
        <f>S16</f>
        <v>0</v>
      </c>
      <c r="W13" s="230">
        <f>S15</f>
        <v>2430913.207902736</v>
      </c>
      <c r="X13" s="230">
        <f>S18</f>
        <v>3250000</v>
      </c>
      <c r="Y13" s="120"/>
      <c r="Z13" s="97"/>
      <c r="AA13" s="97"/>
      <c r="AB13" s="118"/>
      <c r="AC13" s="120"/>
      <c r="AD13" s="118"/>
      <c r="AE13" s="118"/>
      <c r="AF13" s="118"/>
      <c r="AG13" s="120"/>
    </row>
    <row r="14" spans="2:44" ht="15" customHeight="1" x14ac:dyDescent="0.3">
      <c r="B14" s="218" t="str">
        <f>Input!B402</f>
        <v>PPE</v>
      </c>
      <c r="C14" s="133"/>
      <c r="D14" s="94"/>
      <c r="E14" s="94"/>
      <c r="F14" s="137"/>
      <c r="G14" s="116"/>
      <c r="H14" s="125"/>
      <c r="I14" s="125"/>
      <c r="J14" s="137"/>
      <c r="K14" s="116"/>
      <c r="L14" s="125"/>
      <c r="M14" s="125"/>
      <c r="N14" s="137"/>
      <c r="O14" s="116"/>
      <c r="P14" s="118"/>
      <c r="Q14" s="118"/>
      <c r="R14" s="137"/>
      <c r="S14" s="138"/>
      <c r="T14" s="118"/>
      <c r="U14" s="163" t="str">
        <f>B20</f>
        <v>Trade receivables</v>
      </c>
      <c r="V14" s="230">
        <f>S22</f>
        <v>0</v>
      </c>
      <c r="W14" s="230">
        <f ca="1">S21</f>
        <v>1085528.3635694194</v>
      </c>
      <c r="X14" s="230">
        <f>S24</f>
        <v>965000</v>
      </c>
      <c r="Y14" s="120"/>
      <c r="Z14" s="97"/>
      <c r="AA14" s="97"/>
      <c r="AB14" s="118"/>
      <c r="AC14" s="120"/>
      <c r="AD14" s="118"/>
      <c r="AE14" s="118"/>
      <c r="AF14" s="118"/>
      <c r="AG14" s="120"/>
    </row>
    <row r="15" spans="2:44" ht="15" customHeight="1" x14ac:dyDescent="0.3">
      <c r="B15" s="121" t="s">
        <v>252</v>
      </c>
      <c r="C15" s="114">
        <f>SOFP!D23</f>
        <v>2838748.1006585611</v>
      </c>
      <c r="D15" s="85">
        <f>SOFP!E23</f>
        <v>2801672.2013171222</v>
      </c>
      <c r="E15" s="85">
        <f>SOFP!F23</f>
        <v>2764596.3019756842</v>
      </c>
      <c r="F15" s="122">
        <f>+E15</f>
        <v>2764596.3019756842</v>
      </c>
      <c r="G15" s="114">
        <f>SOFP!G23</f>
        <v>2727520.4026342453</v>
      </c>
      <c r="H15" s="85">
        <f>SOFP!H23</f>
        <v>2690444.5032928064</v>
      </c>
      <c r="I15" s="85">
        <f>SOFP!I23</f>
        <v>2653368.603951368</v>
      </c>
      <c r="J15" s="122">
        <f>+I15</f>
        <v>2653368.603951368</v>
      </c>
      <c r="K15" s="153">
        <f>SOFP!J23</f>
        <v>2616292.7046099291</v>
      </c>
      <c r="L15" s="154">
        <f>SOFP!K23</f>
        <v>2579216.8052684907</v>
      </c>
      <c r="M15" s="154">
        <f>SOFP!L23</f>
        <v>2542140.9059270523</v>
      </c>
      <c r="N15" s="122">
        <f>+M15</f>
        <v>2542140.9059270523</v>
      </c>
      <c r="O15" s="153">
        <f>SOFP!M23</f>
        <v>2505065.0065856134</v>
      </c>
      <c r="P15" s="154">
        <f>SOFP!N23</f>
        <v>2467989.1072441745</v>
      </c>
      <c r="Q15" s="154">
        <f>SOFP!O23</f>
        <v>2430913.207902736</v>
      </c>
      <c r="R15" s="122">
        <f>+Q15</f>
        <v>2430913.207902736</v>
      </c>
      <c r="S15" s="124">
        <f>+Q15</f>
        <v>2430913.207902736</v>
      </c>
      <c r="T15" s="118"/>
      <c r="U15" s="163" t="str">
        <f>B26</f>
        <v>Other receivables</v>
      </c>
      <c r="V15" s="230">
        <f>S28</f>
        <v>0</v>
      </c>
      <c r="W15" s="230">
        <f>S27</f>
        <v>20732</v>
      </c>
      <c r="X15" s="230">
        <f>S30</f>
        <v>21000</v>
      </c>
      <c r="Y15" s="120"/>
      <c r="Z15" s="97"/>
      <c r="AA15" s="97"/>
      <c r="AB15" s="118"/>
      <c r="AC15" s="120"/>
      <c r="AD15" s="118"/>
      <c r="AE15" s="118"/>
      <c r="AF15" s="118"/>
      <c r="AG15" s="120"/>
    </row>
    <row r="16" spans="2:44" ht="15" customHeight="1" x14ac:dyDescent="0.3">
      <c r="B16" s="121" t="s">
        <v>219</v>
      </c>
      <c r="C16" s="114">
        <f>Input!C402</f>
        <v>3050000</v>
      </c>
      <c r="D16" s="85">
        <f>Input!D402</f>
        <v>3012000</v>
      </c>
      <c r="E16" s="85">
        <f>Input!E402</f>
        <v>2974000</v>
      </c>
      <c r="F16" s="122">
        <f>+E16</f>
        <v>2974000</v>
      </c>
      <c r="G16" s="114">
        <f>Input!F402</f>
        <v>2936000</v>
      </c>
      <c r="H16" s="85">
        <f>Input!G402</f>
        <v>2898000</v>
      </c>
      <c r="I16" s="85">
        <f>Input!H402</f>
        <v>0</v>
      </c>
      <c r="J16" s="122">
        <f>+I16</f>
        <v>0</v>
      </c>
      <c r="K16" s="153">
        <f>Input!I402</f>
        <v>0</v>
      </c>
      <c r="L16" s="154">
        <f>Input!J402</f>
        <v>0</v>
      </c>
      <c r="M16" s="154">
        <f>Input!K402</f>
        <v>0</v>
      </c>
      <c r="N16" s="122">
        <f>+M16</f>
        <v>0</v>
      </c>
      <c r="O16" s="153">
        <f>Input!L402</f>
        <v>0</v>
      </c>
      <c r="P16" s="154">
        <f>Input!M402</f>
        <v>0</v>
      </c>
      <c r="Q16" s="154">
        <f>Input!N402</f>
        <v>0</v>
      </c>
      <c r="R16" s="122">
        <f>+Q16</f>
        <v>0</v>
      </c>
      <c r="S16" s="124">
        <f>+R16</f>
        <v>0</v>
      </c>
      <c r="T16" s="118"/>
      <c r="U16" s="163" t="str">
        <f>B32</f>
        <v>Cash and cash equivalents</v>
      </c>
      <c r="V16" s="230">
        <f>S34</f>
        <v>0</v>
      </c>
      <c r="W16" s="230">
        <f ca="1">S33</f>
        <v>2151872.0734771444</v>
      </c>
      <c r="X16" s="230">
        <f>S36</f>
        <v>1240000</v>
      </c>
      <c r="Y16" s="120"/>
      <c r="Z16" s="97"/>
      <c r="AA16" s="97"/>
      <c r="AB16" s="118"/>
      <c r="AC16" s="120"/>
      <c r="AD16" s="118"/>
      <c r="AE16" s="118"/>
      <c r="AF16" s="118"/>
      <c r="AG16" s="120"/>
    </row>
    <row r="17" spans="2:44" ht="15" customHeight="1" x14ac:dyDescent="0.25">
      <c r="B17" s="121" t="s">
        <v>253</v>
      </c>
      <c r="C17" s="126">
        <f>+C16-C15</f>
        <v>211251.8993414389</v>
      </c>
      <c r="D17" s="127">
        <f>+D16-D15</f>
        <v>210327.79868287779</v>
      </c>
      <c r="E17" s="127">
        <f>+E16-E15</f>
        <v>209403.69802431576</v>
      </c>
      <c r="F17" s="122">
        <f>F16-F15</f>
        <v>209403.69802431576</v>
      </c>
      <c r="G17" s="126">
        <f>+G16-G15</f>
        <v>208479.59736575466</v>
      </c>
      <c r="H17" s="127">
        <f>+H16-H15</f>
        <v>207555.49670719355</v>
      </c>
      <c r="I17" s="127">
        <f>+I16-I15</f>
        <v>-2653368.603951368</v>
      </c>
      <c r="J17" s="122">
        <f>J16-J15</f>
        <v>-2653368.603951368</v>
      </c>
      <c r="K17" s="126">
        <f>+K16-K15</f>
        <v>-2616292.7046099291</v>
      </c>
      <c r="L17" s="127">
        <f>+L16-L15</f>
        <v>-2579216.8052684907</v>
      </c>
      <c r="M17" s="127">
        <f>+M16-M15</f>
        <v>-2542140.9059270523</v>
      </c>
      <c r="N17" s="122">
        <f>N16-N15</f>
        <v>-2542140.9059270523</v>
      </c>
      <c r="O17" s="126">
        <f>+O16-O15</f>
        <v>-2505065.0065856134</v>
      </c>
      <c r="P17" s="127">
        <f>+P16-P15</f>
        <v>-2467989.1072441745</v>
      </c>
      <c r="Q17" s="127">
        <f>+Q16-Q15</f>
        <v>-2430913.207902736</v>
      </c>
      <c r="R17" s="122">
        <f>R16-R15</f>
        <v>-2430913.207902736</v>
      </c>
      <c r="S17" s="124">
        <f>S16-S15</f>
        <v>-2430913.207902736</v>
      </c>
      <c r="T17" s="118"/>
      <c r="U17" s="163" t="str">
        <f>B38</f>
        <v>Trade payables</v>
      </c>
      <c r="V17" s="230">
        <f>S40</f>
        <v>0</v>
      </c>
      <c r="W17" s="230">
        <f ca="1">S39</f>
        <v>38079.165333333331</v>
      </c>
      <c r="X17" s="230">
        <f>S42</f>
        <v>39000</v>
      </c>
      <c r="Y17" s="120"/>
      <c r="Z17" s="97"/>
      <c r="AA17" s="97"/>
      <c r="AB17" s="118"/>
      <c r="AC17" s="120"/>
      <c r="AD17" s="118"/>
      <c r="AE17" s="118"/>
      <c r="AF17" s="118"/>
      <c r="AG17" s="120"/>
    </row>
    <row r="18" spans="2:44" ht="15" customHeight="1" x14ac:dyDescent="0.3">
      <c r="B18" s="121" t="s">
        <v>327</v>
      </c>
      <c r="C18" s="407">
        <f>Input!C415</f>
        <v>3700000</v>
      </c>
      <c r="D18" s="408">
        <f>Input!D415</f>
        <v>3600000</v>
      </c>
      <c r="E18" s="408">
        <f>Input!E415</f>
        <v>3500000</v>
      </c>
      <c r="F18" s="122">
        <f>+E18</f>
        <v>3500000</v>
      </c>
      <c r="G18" s="407">
        <f>Input!F415</f>
        <v>3450000</v>
      </c>
      <c r="H18" s="408">
        <f>Input!G415</f>
        <v>3300000</v>
      </c>
      <c r="I18" s="408">
        <f>Input!H415</f>
        <v>3200000</v>
      </c>
      <c r="J18" s="122">
        <f>+I18</f>
        <v>3200000</v>
      </c>
      <c r="K18" s="407">
        <f>Input!I415</f>
        <v>3000000</v>
      </c>
      <c r="L18" s="408">
        <f>Input!J415</f>
        <v>3300000</v>
      </c>
      <c r="M18" s="408">
        <f>Input!K415</f>
        <v>3200000</v>
      </c>
      <c r="N18" s="122">
        <f>+M18</f>
        <v>3200000</v>
      </c>
      <c r="O18" s="407">
        <f>Input!L415</f>
        <v>3150000</v>
      </c>
      <c r="P18" s="408">
        <f>Input!M415</f>
        <v>3300000</v>
      </c>
      <c r="Q18" s="408">
        <f>Input!N415</f>
        <v>3250000</v>
      </c>
      <c r="R18" s="122">
        <f>+Q18</f>
        <v>3250000</v>
      </c>
      <c r="S18" s="124">
        <f>+R18</f>
        <v>3250000</v>
      </c>
      <c r="T18" s="118"/>
      <c r="U18" s="163" t="str">
        <f>B44</f>
        <v>Other payables</v>
      </c>
      <c r="V18" s="230">
        <f>S46</f>
        <v>0</v>
      </c>
      <c r="W18" s="230">
        <f ca="1">S45</f>
        <v>465782.83482735296</v>
      </c>
      <c r="X18" s="230">
        <f>S48</f>
        <v>400000</v>
      </c>
      <c r="Y18" s="120"/>
      <c r="Z18" s="97"/>
      <c r="AA18" s="97"/>
      <c r="AB18" s="118"/>
      <c r="AC18" s="120"/>
      <c r="AD18" s="118"/>
      <c r="AE18" s="118"/>
      <c r="AF18" s="118"/>
      <c r="AG18" s="120"/>
    </row>
    <row r="19" spans="2:44" ht="15" customHeight="1" x14ac:dyDescent="0.25">
      <c r="B19" s="128" t="s">
        <v>255</v>
      </c>
      <c r="C19" s="129">
        <f>+C16-C18</f>
        <v>-650000</v>
      </c>
      <c r="D19" s="130">
        <f>+D16-D18</f>
        <v>-588000</v>
      </c>
      <c r="E19" s="130">
        <f>+E16-E18</f>
        <v>-526000</v>
      </c>
      <c r="F19" s="131">
        <f>F16-F18</f>
        <v>-526000</v>
      </c>
      <c r="G19" s="129">
        <f>+G16-G18</f>
        <v>-514000</v>
      </c>
      <c r="H19" s="130">
        <f>+H16-H18</f>
        <v>-402000</v>
      </c>
      <c r="I19" s="130">
        <f>+I16-I18</f>
        <v>-3200000</v>
      </c>
      <c r="J19" s="131">
        <f>J16-J18</f>
        <v>-3200000</v>
      </c>
      <c r="K19" s="129">
        <f>+K16-K18</f>
        <v>-3000000</v>
      </c>
      <c r="L19" s="130">
        <f>+L16-L18</f>
        <v>-3300000</v>
      </c>
      <c r="M19" s="130">
        <f>+M16-M18</f>
        <v>-3200000</v>
      </c>
      <c r="N19" s="131">
        <f>N16-N18</f>
        <v>-3200000</v>
      </c>
      <c r="O19" s="129">
        <f>+O16-O18</f>
        <v>-3150000</v>
      </c>
      <c r="P19" s="130">
        <f>+P16-P18</f>
        <v>-3300000</v>
      </c>
      <c r="Q19" s="130">
        <f>+Q16-Q18</f>
        <v>-3250000</v>
      </c>
      <c r="R19" s="131">
        <f>R16-R18</f>
        <v>-3250000</v>
      </c>
      <c r="S19" s="132">
        <f>+S16-S18</f>
        <v>-3250000</v>
      </c>
      <c r="T19" s="118"/>
      <c r="U19" s="163" t="str">
        <f>B50</f>
        <v>Long-term borrowings</v>
      </c>
      <c r="V19" s="230">
        <f>S52</f>
        <v>0</v>
      </c>
      <c r="W19" s="230">
        <f>S51</f>
        <v>1224191</v>
      </c>
      <c r="X19" s="230">
        <f>S54</f>
        <v>1500000</v>
      </c>
      <c r="Y19" s="120"/>
      <c r="Z19" s="97"/>
      <c r="AA19" s="97"/>
      <c r="AB19" s="118"/>
      <c r="AC19" s="120"/>
      <c r="AD19" s="118"/>
      <c r="AE19" s="118"/>
      <c r="AF19" s="118"/>
      <c r="AG19" s="120"/>
    </row>
    <row r="20" spans="2:44" ht="15" customHeight="1" x14ac:dyDescent="0.25">
      <c r="B20" s="218" t="str">
        <f>Input!B403</f>
        <v>Trade receivables</v>
      </c>
      <c r="C20" s="133"/>
      <c r="D20" s="94"/>
      <c r="E20" s="94"/>
      <c r="F20" s="137"/>
      <c r="G20" s="116"/>
      <c r="H20" s="125"/>
      <c r="I20" s="125"/>
      <c r="J20" s="137"/>
      <c r="K20" s="116"/>
      <c r="L20" s="125"/>
      <c r="M20" s="125"/>
      <c r="N20" s="137"/>
      <c r="O20" s="116"/>
      <c r="P20" s="118"/>
      <c r="Q20" s="118"/>
      <c r="R20" s="137"/>
      <c r="S20" s="138"/>
      <c r="T20" s="118"/>
      <c r="Y20" s="120"/>
      <c r="Z20" s="97"/>
      <c r="AA20" s="97"/>
      <c r="AB20" s="118"/>
      <c r="AC20" s="120"/>
      <c r="AD20" s="118"/>
      <c r="AE20" s="118"/>
      <c r="AF20" s="118"/>
      <c r="AG20" s="120"/>
    </row>
    <row r="21" spans="2:44" ht="15" customHeight="1" x14ac:dyDescent="0.25">
      <c r="B21" s="121" t="s">
        <v>252</v>
      </c>
      <c r="C21" s="114">
        <f ca="1">SOFP!D31</f>
        <v>1009346.9275362319</v>
      </c>
      <c r="D21" s="85">
        <f ca="1">SOFP!E31</f>
        <v>1024756.8699852973</v>
      </c>
      <c r="E21" s="85">
        <f ca="1">SOFP!F31</f>
        <v>989358.85593393189</v>
      </c>
      <c r="F21" s="122">
        <f ca="1">+E21</f>
        <v>989358.85593393189</v>
      </c>
      <c r="G21" s="114">
        <f ca="1">SOFP!G31</f>
        <v>1004202.8316148311</v>
      </c>
      <c r="H21" s="85">
        <f ca="1">SOFP!H31</f>
        <v>998039.24059947208</v>
      </c>
      <c r="I21" s="85">
        <f ca="1">SOFP!I31</f>
        <v>1009109.1359910059</v>
      </c>
      <c r="J21" s="122">
        <f ca="1">+I21</f>
        <v>1009109.1359910059</v>
      </c>
      <c r="K21" s="153">
        <f ca="1">SOFP!J31</f>
        <v>1030741.2632993946</v>
      </c>
      <c r="L21" s="154">
        <f ca="1">SOFP!K31</f>
        <v>1042654.6087735796</v>
      </c>
      <c r="M21" s="154">
        <f ca="1">SOFP!L31</f>
        <v>1064326.5180024579</v>
      </c>
      <c r="N21" s="122">
        <f ca="1">+M21</f>
        <v>1064326.5180024579</v>
      </c>
      <c r="O21" s="153">
        <f ca="1">SOFP!M31</f>
        <v>1071150.8360013536</v>
      </c>
      <c r="P21" s="154">
        <f ca="1">SOFP!N31</f>
        <v>1090433.0812181565</v>
      </c>
      <c r="Q21" s="154">
        <f ca="1">SOFP!O31</f>
        <v>1085528.3635694194</v>
      </c>
      <c r="R21" s="122">
        <f ca="1">+Q21</f>
        <v>1085528.3635694194</v>
      </c>
      <c r="S21" s="124">
        <f ca="1">+Q21</f>
        <v>1085528.3635694194</v>
      </c>
      <c r="T21" s="118"/>
      <c r="Y21" s="120"/>
      <c r="Z21" s="97"/>
      <c r="AA21" s="97"/>
      <c r="AB21" s="118"/>
      <c r="AC21" s="120"/>
      <c r="AD21" s="118"/>
      <c r="AE21" s="118"/>
      <c r="AF21" s="118"/>
      <c r="AG21" s="120"/>
    </row>
    <row r="22" spans="2:44" ht="15" customHeight="1" x14ac:dyDescent="0.25">
      <c r="B22" s="121" t="s">
        <v>219</v>
      </c>
      <c r="C22" s="114">
        <f>Input!C403</f>
        <v>1007000</v>
      </c>
      <c r="D22" s="85">
        <f>Input!D403</f>
        <v>950000</v>
      </c>
      <c r="E22" s="85">
        <f>Input!E403</f>
        <v>995000</v>
      </c>
      <c r="F22" s="122">
        <f>+E22</f>
        <v>995000</v>
      </c>
      <c r="G22" s="114">
        <f>Input!F403</f>
        <v>933000</v>
      </c>
      <c r="H22" s="85">
        <f>Input!G403</f>
        <v>986000</v>
      </c>
      <c r="I22" s="85">
        <f>Input!H403</f>
        <v>0</v>
      </c>
      <c r="J22" s="122">
        <f>+I22</f>
        <v>0</v>
      </c>
      <c r="K22" s="153">
        <f>Input!I403</f>
        <v>0</v>
      </c>
      <c r="L22" s="154">
        <f>Input!J403</f>
        <v>0</v>
      </c>
      <c r="M22" s="154">
        <f>Input!K403</f>
        <v>0</v>
      </c>
      <c r="N22" s="122">
        <f>+M22</f>
        <v>0</v>
      </c>
      <c r="O22" s="153">
        <f>Input!L403</f>
        <v>0</v>
      </c>
      <c r="P22" s="154">
        <f>Input!M403</f>
        <v>0</v>
      </c>
      <c r="Q22" s="154">
        <f>Input!N403</f>
        <v>0</v>
      </c>
      <c r="R22" s="122">
        <f>+Q22</f>
        <v>0</v>
      </c>
      <c r="S22" s="124">
        <f>+R22</f>
        <v>0</v>
      </c>
      <c r="T22" s="118"/>
      <c r="Y22" s="120"/>
      <c r="Z22" s="97"/>
      <c r="AA22" s="97"/>
      <c r="AB22" s="118"/>
      <c r="AC22" s="120"/>
      <c r="AD22" s="118"/>
      <c r="AE22" s="118"/>
      <c r="AF22" s="118"/>
      <c r="AG22" s="120"/>
    </row>
    <row r="23" spans="2:44" ht="15" customHeight="1" x14ac:dyDescent="0.2">
      <c r="B23" s="121" t="s">
        <v>253</v>
      </c>
      <c r="C23" s="126">
        <f t="shared" ref="C23:Q23" ca="1" si="0">+C22-C21</f>
        <v>-2346.9275362319313</v>
      </c>
      <c r="D23" s="127">
        <f t="shared" ca="1" si="0"/>
        <v>-74756.869985297322</v>
      </c>
      <c r="E23" s="127">
        <f t="shared" ca="1" si="0"/>
        <v>5641.144066068111</v>
      </c>
      <c r="F23" s="122">
        <f ca="1">F22-F21</f>
        <v>5641.144066068111</v>
      </c>
      <c r="G23" s="126">
        <f t="shared" ca="1" si="0"/>
        <v>-71202.831614831113</v>
      </c>
      <c r="H23" s="127">
        <f t="shared" ca="1" si="0"/>
        <v>-12039.240599472076</v>
      </c>
      <c r="I23" s="127">
        <f t="shared" ca="1" si="0"/>
        <v>-1009109.1359910059</v>
      </c>
      <c r="J23" s="122">
        <f ca="1">J22-J21</f>
        <v>-1009109.1359910059</v>
      </c>
      <c r="K23" s="126">
        <f t="shared" ca="1" si="0"/>
        <v>-1030741.2632993946</v>
      </c>
      <c r="L23" s="127">
        <f t="shared" ca="1" si="0"/>
        <v>-1042654.6087735796</v>
      </c>
      <c r="M23" s="127">
        <f t="shared" ca="1" si="0"/>
        <v>-1064326.5180024579</v>
      </c>
      <c r="N23" s="122">
        <f ca="1">N22-N21</f>
        <v>-1064326.5180024579</v>
      </c>
      <c r="O23" s="126">
        <f t="shared" ca="1" si="0"/>
        <v>-1071150.8360013536</v>
      </c>
      <c r="P23" s="127">
        <f t="shared" ca="1" si="0"/>
        <v>-1090433.0812181565</v>
      </c>
      <c r="Q23" s="127">
        <f t="shared" ca="1" si="0"/>
        <v>-1085528.3635694194</v>
      </c>
      <c r="R23" s="122">
        <f ca="1">R22-R21</f>
        <v>-1085528.3635694194</v>
      </c>
      <c r="S23" s="124">
        <f ca="1">S22-S21</f>
        <v>-1085528.3635694194</v>
      </c>
      <c r="T23" s="118"/>
      <c r="Y23" s="120"/>
      <c r="Z23" s="97"/>
      <c r="AA23" s="97"/>
      <c r="AB23" s="118"/>
      <c r="AC23" s="120"/>
      <c r="AD23" s="118"/>
      <c r="AE23" s="118"/>
      <c r="AF23" s="118"/>
      <c r="AG23" s="120"/>
    </row>
    <row r="24" spans="2:44" ht="15" customHeight="1" x14ac:dyDescent="0.25">
      <c r="B24" s="121" t="s">
        <v>327</v>
      </c>
      <c r="C24" s="407">
        <f>Input!C416</f>
        <v>935000</v>
      </c>
      <c r="D24" s="408">
        <f>Input!D416</f>
        <v>955000</v>
      </c>
      <c r="E24" s="408">
        <f>Input!E416</f>
        <v>1050000</v>
      </c>
      <c r="F24" s="122">
        <f>+E24</f>
        <v>1050000</v>
      </c>
      <c r="G24" s="407">
        <f>Input!F416</f>
        <v>954000</v>
      </c>
      <c r="H24" s="408">
        <f>Input!G416</f>
        <v>967000</v>
      </c>
      <c r="I24" s="408">
        <f>Input!H416</f>
        <v>851000</v>
      </c>
      <c r="J24" s="122">
        <f>+I24</f>
        <v>851000</v>
      </c>
      <c r="K24" s="407">
        <f>Input!I416</f>
        <v>892000</v>
      </c>
      <c r="L24" s="408">
        <f>Input!J416</f>
        <v>950000</v>
      </c>
      <c r="M24" s="408">
        <f>Input!K416</f>
        <v>865000</v>
      </c>
      <c r="N24" s="122">
        <f>+M24</f>
        <v>865000</v>
      </c>
      <c r="O24" s="407">
        <f>Input!L416</f>
        <v>755000</v>
      </c>
      <c r="P24" s="408">
        <f>Input!M416</f>
        <v>845000</v>
      </c>
      <c r="Q24" s="408">
        <f>Input!N416</f>
        <v>965000</v>
      </c>
      <c r="R24" s="122">
        <f>+Q24</f>
        <v>965000</v>
      </c>
      <c r="S24" s="124">
        <f>+R24</f>
        <v>965000</v>
      </c>
      <c r="T24" s="118"/>
      <c r="Y24" s="120"/>
      <c r="Z24" s="97"/>
      <c r="AA24" s="97"/>
      <c r="AB24" s="118"/>
      <c r="AC24" s="120"/>
      <c r="AD24" s="118"/>
      <c r="AE24" s="118"/>
      <c r="AF24" s="118"/>
      <c r="AG24" s="120"/>
    </row>
    <row r="25" spans="2:44" ht="15" customHeight="1" x14ac:dyDescent="0.2">
      <c r="B25" s="128" t="s">
        <v>255</v>
      </c>
      <c r="C25" s="129">
        <f>+C22-C24</f>
        <v>72000</v>
      </c>
      <c r="D25" s="130">
        <f>+D22-D24</f>
        <v>-5000</v>
      </c>
      <c r="E25" s="130">
        <f>+E22-E24</f>
        <v>-55000</v>
      </c>
      <c r="F25" s="131">
        <f>F22-F24</f>
        <v>-55000</v>
      </c>
      <c r="G25" s="129">
        <f>+G22-G24</f>
        <v>-21000</v>
      </c>
      <c r="H25" s="130">
        <f>+H22-H24</f>
        <v>19000</v>
      </c>
      <c r="I25" s="130">
        <f>+I22-I24</f>
        <v>-851000</v>
      </c>
      <c r="J25" s="131">
        <f>J22-J24</f>
        <v>-851000</v>
      </c>
      <c r="K25" s="129">
        <f>+K22-K24</f>
        <v>-892000</v>
      </c>
      <c r="L25" s="130">
        <f>+L22-L24</f>
        <v>-950000</v>
      </c>
      <c r="M25" s="130">
        <f>+M22-M24</f>
        <v>-865000</v>
      </c>
      <c r="N25" s="131">
        <f>N22-N24</f>
        <v>-865000</v>
      </c>
      <c r="O25" s="129">
        <f>+O22-O24</f>
        <v>-755000</v>
      </c>
      <c r="P25" s="130">
        <f>+P22-P24</f>
        <v>-845000</v>
      </c>
      <c r="Q25" s="130">
        <f>+Q22-Q24</f>
        <v>-965000</v>
      </c>
      <c r="R25" s="131">
        <f>R22-R24</f>
        <v>-965000</v>
      </c>
      <c r="S25" s="132">
        <f>+S22-S24</f>
        <v>-965000</v>
      </c>
      <c r="T25" s="118"/>
      <c r="Y25" s="120"/>
      <c r="Z25" s="97"/>
      <c r="AA25" s="97"/>
      <c r="AB25" s="118"/>
      <c r="AC25" s="120"/>
      <c r="AD25" s="118"/>
      <c r="AE25" s="118"/>
      <c r="AF25" s="118"/>
      <c r="AG25" s="120"/>
    </row>
    <row r="26" spans="2:44" ht="15" customHeight="1" x14ac:dyDescent="0.25">
      <c r="B26" s="218" t="str">
        <f>Input!B404</f>
        <v>Other receivables</v>
      </c>
      <c r="C26" s="133"/>
      <c r="D26" s="94"/>
      <c r="E26" s="94"/>
      <c r="F26" s="117"/>
      <c r="G26" s="116"/>
      <c r="H26" s="85"/>
      <c r="I26" s="85"/>
      <c r="J26" s="117"/>
      <c r="K26" s="116"/>
      <c r="L26" s="85"/>
      <c r="M26" s="85"/>
      <c r="N26" s="117"/>
      <c r="O26" s="116"/>
      <c r="P26" s="118"/>
      <c r="Q26" s="118"/>
      <c r="R26" s="117"/>
      <c r="S26" s="140"/>
      <c r="T26" s="118"/>
      <c r="Y26" s="120"/>
      <c r="Z26" s="97"/>
      <c r="AA26" s="97"/>
      <c r="AB26" s="118"/>
      <c r="AC26" s="120"/>
      <c r="AD26" s="118"/>
      <c r="AE26" s="118"/>
      <c r="AF26" s="118"/>
      <c r="AG26" s="120"/>
    </row>
    <row r="27" spans="2:44" ht="15" customHeight="1" x14ac:dyDescent="0.2">
      <c r="B27" s="121" t="s">
        <v>252</v>
      </c>
      <c r="C27" s="114">
        <f>SOFP!D35</f>
        <v>20732</v>
      </c>
      <c r="D27" s="85">
        <f>SOFP!E35</f>
        <v>20732</v>
      </c>
      <c r="E27" s="85">
        <f>SOFP!F35</f>
        <v>20732</v>
      </c>
      <c r="F27" s="122">
        <f>+E27</f>
        <v>20732</v>
      </c>
      <c r="G27" s="114">
        <f>SOFP!G35</f>
        <v>20732</v>
      </c>
      <c r="H27" s="85">
        <f>SOFP!H35</f>
        <v>20732</v>
      </c>
      <c r="I27" s="85">
        <f>SOFP!I35</f>
        <v>20732</v>
      </c>
      <c r="J27" s="122">
        <f>+I27</f>
        <v>20732</v>
      </c>
      <c r="K27" s="153">
        <f>SOFP!J35</f>
        <v>20732</v>
      </c>
      <c r="L27" s="154">
        <f>SOFP!K35</f>
        <v>20732</v>
      </c>
      <c r="M27" s="154">
        <f>SOFP!L35</f>
        <v>20732</v>
      </c>
      <c r="N27" s="122">
        <f>+M27</f>
        <v>20732</v>
      </c>
      <c r="O27" s="153">
        <f>SOFP!M35</f>
        <v>20732</v>
      </c>
      <c r="P27" s="154">
        <f>SOFP!N35</f>
        <v>20732</v>
      </c>
      <c r="Q27" s="154">
        <f>SOFP!O35</f>
        <v>20732</v>
      </c>
      <c r="R27" s="122">
        <f>+Q27</f>
        <v>20732</v>
      </c>
      <c r="S27" s="124">
        <f>+Q27</f>
        <v>20732</v>
      </c>
      <c r="T27" s="118"/>
      <c r="U27" s="120"/>
      <c r="V27" s="139"/>
      <c r="W27" s="85"/>
      <c r="X27" s="118"/>
      <c r="Y27" s="120"/>
      <c r="Z27" s="97"/>
      <c r="AA27" s="97"/>
      <c r="AB27" s="118"/>
      <c r="AC27" s="120"/>
      <c r="AD27" s="118"/>
      <c r="AE27" s="118"/>
      <c r="AF27" s="118"/>
      <c r="AG27" s="120"/>
    </row>
    <row r="28" spans="2:44" ht="15" customHeight="1" x14ac:dyDescent="0.2">
      <c r="B28" s="121" t="s">
        <v>219</v>
      </c>
      <c r="C28" s="114">
        <f>Input!C404</f>
        <v>21000</v>
      </c>
      <c r="D28" s="85">
        <f>Input!D404</f>
        <v>21000</v>
      </c>
      <c r="E28" s="85">
        <f>Input!E404</f>
        <v>21000</v>
      </c>
      <c r="F28" s="122">
        <f>+E28</f>
        <v>21000</v>
      </c>
      <c r="G28" s="114">
        <f>Input!F404</f>
        <v>21000</v>
      </c>
      <c r="H28" s="85">
        <f>Input!G404</f>
        <v>21000</v>
      </c>
      <c r="I28" s="85">
        <f>Input!H404</f>
        <v>0</v>
      </c>
      <c r="J28" s="122">
        <f>+I28</f>
        <v>0</v>
      </c>
      <c r="K28" s="153">
        <f>Input!I404</f>
        <v>0</v>
      </c>
      <c r="L28" s="154">
        <f>Input!J404</f>
        <v>0</v>
      </c>
      <c r="M28" s="154">
        <f>Input!K404</f>
        <v>0</v>
      </c>
      <c r="N28" s="122">
        <f>+M28</f>
        <v>0</v>
      </c>
      <c r="O28" s="153">
        <f>Input!L404</f>
        <v>0</v>
      </c>
      <c r="P28" s="154">
        <f>Input!M404</f>
        <v>0</v>
      </c>
      <c r="Q28" s="154">
        <f>Input!N404</f>
        <v>0</v>
      </c>
      <c r="R28" s="122">
        <f>+Q28</f>
        <v>0</v>
      </c>
      <c r="S28" s="124">
        <f>+R28</f>
        <v>0</v>
      </c>
      <c r="T28" s="141"/>
      <c r="U28" s="120"/>
      <c r="V28" s="139"/>
      <c r="W28" s="85"/>
      <c r="X28" s="118"/>
      <c r="Y28" s="120"/>
      <c r="Z28" s="97"/>
      <c r="AA28" s="97"/>
      <c r="AB28" s="142"/>
      <c r="AC28" s="142"/>
      <c r="AD28" s="118"/>
      <c r="AE28" s="118"/>
      <c r="AF28" s="118"/>
      <c r="AG28" s="120"/>
    </row>
    <row r="29" spans="2:44" s="143" customFormat="1" ht="15" customHeight="1" x14ac:dyDescent="0.2">
      <c r="B29" s="121" t="s">
        <v>253</v>
      </c>
      <c r="C29" s="126">
        <f t="shared" ref="C29:Q29" si="1">+C28-C27</f>
        <v>268</v>
      </c>
      <c r="D29" s="127">
        <f t="shared" si="1"/>
        <v>268</v>
      </c>
      <c r="E29" s="127">
        <f t="shared" si="1"/>
        <v>268</v>
      </c>
      <c r="F29" s="122">
        <f>F28-F27</f>
        <v>268</v>
      </c>
      <c r="G29" s="126">
        <f t="shared" si="1"/>
        <v>268</v>
      </c>
      <c r="H29" s="127">
        <f t="shared" si="1"/>
        <v>268</v>
      </c>
      <c r="I29" s="127">
        <f t="shared" si="1"/>
        <v>-20732</v>
      </c>
      <c r="J29" s="122">
        <f>J28-J27</f>
        <v>-20732</v>
      </c>
      <c r="K29" s="126">
        <f t="shared" si="1"/>
        <v>-20732</v>
      </c>
      <c r="L29" s="127">
        <f t="shared" si="1"/>
        <v>-20732</v>
      </c>
      <c r="M29" s="127">
        <f t="shared" si="1"/>
        <v>-20732</v>
      </c>
      <c r="N29" s="122">
        <f>N28-N27</f>
        <v>-20732</v>
      </c>
      <c r="O29" s="126">
        <f t="shared" si="1"/>
        <v>-20732</v>
      </c>
      <c r="P29" s="127">
        <f t="shared" si="1"/>
        <v>-20732</v>
      </c>
      <c r="Q29" s="127">
        <f t="shared" si="1"/>
        <v>-20732</v>
      </c>
      <c r="R29" s="122">
        <f>R28-R27</f>
        <v>-20732</v>
      </c>
      <c r="S29" s="124">
        <f>S28-S27</f>
        <v>-20732</v>
      </c>
      <c r="T29" s="141"/>
      <c r="U29" s="120"/>
      <c r="V29" s="139"/>
      <c r="W29" s="85"/>
      <c r="X29" s="118"/>
      <c r="Y29" s="120"/>
      <c r="Z29" s="97"/>
      <c r="AA29" s="82"/>
      <c r="AD29" s="152"/>
      <c r="AE29" s="152"/>
      <c r="AF29" s="152"/>
      <c r="AG29" s="146"/>
      <c r="AH29" s="84"/>
      <c r="AI29" s="84"/>
      <c r="AJ29" s="84"/>
      <c r="AK29" s="84"/>
      <c r="AL29" s="84"/>
      <c r="AM29" s="84"/>
      <c r="AN29" s="84"/>
      <c r="AO29" s="84"/>
      <c r="AP29" s="84"/>
      <c r="AQ29" s="84"/>
      <c r="AR29" s="84"/>
    </row>
    <row r="30" spans="2:44" s="143" customFormat="1" ht="15" customHeight="1" x14ac:dyDescent="0.2">
      <c r="B30" s="121" t="s">
        <v>327</v>
      </c>
      <c r="C30" s="407">
        <f>Input!C417</f>
        <v>25000</v>
      </c>
      <c r="D30" s="408">
        <f>Input!D417</f>
        <v>24000</v>
      </c>
      <c r="E30" s="408">
        <f>Input!E417</f>
        <v>26000</v>
      </c>
      <c r="F30" s="122">
        <f>+E30</f>
        <v>26000</v>
      </c>
      <c r="G30" s="407">
        <f>Input!F417</f>
        <v>27000</v>
      </c>
      <c r="H30" s="408">
        <f>Input!G417</f>
        <v>24000</v>
      </c>
      <c r="I30" s="408">
        <f>Input!H417</f>
        <v>23000</v>
      </c>
      <c r="J30" s="122">
        <f>+I30</f>
        <v>23000</v>
      </c>
      <c r="K30" s="407">
        <f>Input!I417</f>
        <v>24000</v>
      </c>
      <c r="L30" s="408">
        <f>Input!J417</f>
        <v>25000</v>
      </c>
      <c r="M30" s="408">
        <f>Input!K417</f>
        <v>28000</v>
      </c>
      <c r="N30" s="122">
        <f>+M30</f>
        <v>28000</v>
      </c>
      <c r="O30" s="407">
        <f>Input!L417</f>
        <v>24500</v>
      </c>
      <c r="P30" s="408">
        <f>Input!M417</f>
        <v>23000</v>
      </c>
      <c r="Q30" s="408">
        <f>Input!N417</f>
        <v>21000</v>
      </c>
      <c r="R30" s="122">
        <f>+Q30</f>
        <v>21000</v>
      </c>
      <c r="S30" s="124">
        <f>+R30</f>
        <v>21000</v>
      </c>
      <c r="T30" s="141"/>
      <c r="Y30" s="120"/>
      <c r="Z30" s="97"/>
      <c r="AA30" s="82"/>
      <c r="AD30" s="152"/>
      <c r="AE30" s="152"/>
      <c r="AF30" s="152"/>
      <c r="AG30" s="146"/>
      <c r="AH30" s="84"/>
      <c r="AI30" s="84"/>
      <c r="AJ30" s="84"/>
      <c r="AK30" s="84"/>
      <c r="AL30" s="84"/>
      <c r="AM30" s="84"/>
      <c r="AN30" s="84"/>
      <c r="AO30" s="84"/>
      <c r="AP30" s="84"/>
      <c r="AQ30" s="84"/>
      <c r="AR30" s="84"/>
    </row>
    <row r="31" spans="2:44" s="143" customFormat="1" ht="15" customHeight="1" x14ac:dyDescent="0.2">
      <c r="B31" s="128" t="s">
        <v>255</v>
      </c>
      <c r="C31" s="129">
        <f>+C28-C30</f>
        <v>-4000</v>
      </c>
      <c r="D31" s="130">
        <f>+D28-D30</f>
        <v>-3000</v>
      </c>
      <c r="E31" s="130">
        <f>+E28-E30</f>
        <v>-5000</v>
      </c>
      <c r="F31" s="131">
        <f>F28-F30</f>
        <v>-5000</v>
      </c>
      <c r="G31" s="129">
        <f>+G28-G30</f>
        <v>-6000</v>
      </c>
      <c r="H31" s="130">
        <f>+H28-H30</f>
        <v>-3000</v>
      </c>
      <c r="I31" s="130">
        <f>+I28-I30</f>
        <v>-23000</v>
      </c>
      <c r="J31" s="131">
        <f>J28-J30</f>
        <v>-23000</v>
      </c>
      <c r="K31" s="129">
        <f>+K28-K30</f>
        <v>-24000</v>
      </c>
      <c r="L31" s="130">
        <f>+L28-L30</f>
        <v>-25000</v>
      </c>
      <c r="M31" s="130">
        <f>+M28-M30</f>
        <v>-28000</v>
      </c>
      <c r="N31" s="131">
        <f>N28-N30</f>
        <v>-28000</v>
      </c>
      <c r="O31" s="129">
        <f>+O28-O30</f>
        <v>-24500</v>
      </c>
      <c r="P31" s="130">
        <f>+P28-P30</f>
        <v>-23000</v>
      </c>
      <c r="Q31" s="130">
        <f>+Q28-Q30</f>
        <v>-21000</v>
      </c>
      <c r="R31" s="131">
        <f>R28-R30</f>
        <v>-21000</v>
      </c>
      <c r="S31" s="132">
        <f>+S28-S30</f>
        <v>-21000</v>
      </c>
      <c r="T31" s="141"/>
      <c r="Y31" s="120"/>
      <c r="Z31" s="97"/>
      <c r="AA31" s="82"/>
      <c r="AD31" s="152"/>
      <c r="AE31" s="152"/>
      <c r="AF31" s="152"/>
      <c r="AG31" s="146"/>
      <c r="AH31" s="84"/>
      <c r="AI31" s="84"/>
      <c r="AJ31" s="84"/>
      <c r="AK31" s="84"/>
      <c r="AL31" s="84"/>
      <c r="AM31" s="84"/>
      <c r="AN31" s="84"/>
      <c r="AO31" s="84"/>
      <c r="AP31" s="84"/>
      <c r="AQ31" s="84"/>
      <c r="AR31" s="84"/>
    </row>
    <row r="32" spans="2:44" s="143" customFormat="1" ht="15" customHeight="1" x14ac:dyDescent="0.2">
      <c r="B32" s="218" t="str">
        <f>Input!B405</f>
        <v>Cash and cash equivalents</v>
      </c>
      <c r="C32" s="133"/>
      <c r="D32" s="94"/>
      <c r="E32" s="94"/>
      <c r="F32" s="117"/>
      <c r="G32" s="116"/>
      <c r="H32" s="85"/>
      <c r="I32" s="85"/>
      <c r="J32" s="117"/>
      <c r="K32" s="116"/>
      <c r="L32" s="85"/>
      <c r="M32" s="85"/>
      <c r="N32" s="117"/>
      <c r="O32" s="116"/>
      <c r="P32" s="118"/>
      <c r="Q32" s="118"/>
      <c r="R32" s="117"/>
      <c r="S32" s="140"/>
      <c r="T32" s="141"/>
      <c r="Y32" s="120"/>
      <c r="Z32" s="97"/>
      <c r="AA32" s="82"/>
      <c r="AD32" s="152"/>
      <c r="AE32" s="152"/>
      <c r="AF32" s="152"/>
      <c r="AG32" s="146"/>
      <c r="AH32" s="84"/>
      <c r="AI32" s="84"/>
      <c r="AJ32" s="84"/>
      <c r="AK32" s="84"/>
      <c r="AL32" s="84"/>
      <c r="AM32" s="84"/>
      <c r="AN32" s="84"/>
      <c r="AO32" s="84"/>
      <c r="AP32" s="84"/>
      <c r="AQ32" s="84"/>
      <c r="AR32" s="84"/>
    </row>
    <row r="33" spans="2:44" s="143" customFormat="1" ht="15" customHeight="1" x14ac:dyDescent="0.2">
      <c r="B33" s="121" t="s">
        <v>252</v>
      </c>
      <c r="C33" s="114">
        <f ca="1">SOFP!D39</f>
        <v>1311984.0138433874</v>
      </c>
      <c r="D33" s="85">
        <f ca="1">SOFP!E39</f>
        <v>1348475.3206569734</v>
      </c>
      <c r="E33" s="85">
        <f ca="1">SOFP!F39</f>
        <v>1429576.7028450645</v>
      </c>
      <c r="F33" s="122">
        <f ca="1">+E33</f>
        <v>1429576.7028450645</v>
      </c>
      <c r="G33" s="114">
        <f ca="1">SOFP!G39</f>
        <v>1485515.8895527427</v>
      </c>
      <c r="H33" s="85">
        <f ca="1">SOFP!H39</f>
        <v>1558852.4213863087</v>
      </c>
      <c r="I33" s="85">
        <f ca="1">SOFP!I39</f>
        <v>1617448.2828129821</v>
      </c>
      <c r="J33" s="122">
        <f ca="1">+I33</f>
        <v>1617448.2828129821</v>
      </c>
      <c r="K33" s="153">
        <f ca="1">SOFP!J39</f>
        <v>1693094.0963228005</v>
      </c>
      <c r="L33" s="154">
        <f ca="1">SOFP!K39</f>
        <v>1778091.6466001559</v>
      </c>
      <c r="M33" s="154">
        <f ca="1">SOFP!L39</f>
        <v>1854593.9472561514</v>
      </c>
      <c r="N33" s="122">
        <f ca="1">+M33</f>
        <v>1854593.9472561514</v>
      </c>
      <c r="O33" s="153">
        <f ca="1">SOFP!M39</f>
        <v>1953427.5700754628</v>
      </c>
      <c r="P33" s="154">
        <f ca="1">SOFP!N39</f>
        <v>2041861.0816768669</v>
      </c>
      <c r="Q33" s="154">
        <f ca="1">SOFP!O39</f>
        <v>2151872.0734771444</v>
      </c>
      <c r="R33" s="122">
        <f ca="1">+Q33</f>
        <v>2151872.0734771444</v>
      </c>
      <c r="S33" s="124">
        <f ca="1">+Q33</f>
        <v>2151872.0734771444</v>
      </c>
      <c r="T33" s="141"/>
      <c r="Y33" s="120"/>
      <c r="Z33" s="97"/>
      <c r="AA33" s="82"/>
      <c r="AD33" s="152"/>
      <c r="AE33" s="152"/>
      <c r="AF33" s="152"/>
      <c r="AG33" s="146"/>
      <c r="AH33" s="84"/>
      <c r="AI33" s="84"/>
      <c r="AJ33" s="84"/>
      <c r="AK33" s="84"/>
      <c r="AL33" s="84"/>
      <c r="AM33" s="84"/>
      <c r="AN33" s="84"/>
      <c r="AO33" s="84"/>
      <c r="AP33" s="84"/>
      <c r="AQ33" s="84"/>
      <c r="AR33" s="84"/>
    </row>
    <row r="34" spans="2:44" s="143" customFormat="1" ht="15" customHeight="1" x14ac:dyDescent="0.2">
      <c r="B34" s="121" t="s">
        <v>219</v>
      </c>
      <c r="C34" s="114">
        <f>Input!C405</f>
        <v>1315000</v>
      </c>
      <c r="D34" s="85">
        <f>Input!D405</f>
        <v>1347500</v>
      </c>
      <c r="E34" s="85">
        <f>Input!E405</f>
        <v>1431000</v>
      </c>
      <c r="F34" s="122">
        <f>+E34</f>
        <v>1431000</v>
      </c>
      <c r="G34" s="114">
        <f>Input!F405</f>
        <v>1488000</v>
      </c>
      <c r="H34" s="85">
        <f>Input!G405</f>
        <v>1560000</v>
      </c>
      <c r="I34" s="85">
        <f>Input!H405</f>
        <v>0</v>
      </c>
      <c r="J34" s="122">
        <f>+I34</f>
        <v>0</v>
      </c>
      <c r="K34" s="153">
        <f>Input!I405</f>
        <v>0</v>
      </c>
      <c r="L34" s="154">
        <f>Input!J405</f>
        <v>0</v>
      </c>
      <c r="M34" s="154">
        <f>Input!K405</f>
        <v>0</v>
      </c>
      <c r="N34" s="122">
        <f>+M34</f>
        <v>0</v>
      </c>
      <c r="O34" s="153">
        <f>Input!L405</f>
        <v>0</v>
      </c>
      <c r="P34" s="154">
        <f>Input!M405</f>
        <v>0</v>
      </c>
      <c r="Q34" s="154">
        <f>Input!N405</f>
        <v>0</v>
      </c>
      <c r="R34" s="122">
        <f>+Q34</f>
        <v>0</v>
      </c>
      <c r="S34" s="124">
        <f>+R34</f>
        <v>0</v>
      </c>
      <c r="T34" s="141"/>
      <c r="Y34" s="120"/>
      <c r="Z34" s="97"/>
      <c r="AA34" s="82"/>
      <c r="AD34" s="152"/>
      <c r="AE34" s="152"/>
      <c r="AF34" s="152"/>
      <c r="AG34" s="146"/>
      <c r="AH34" s="84"/>
      <c r="AI34" s="84"/>
      <c r="AJ34" s="84"/>
      <c r="AK34" s="84"/>
      <c r="AL34" s="84"/>
      <c r="AM34" s="84"/>
      <c r="AN34" s="84"/>
      <c r="AO34" s="84"/>
      <c r="AP34" s="84"/>
      <c r="AQ34" s="84"/>
      <c r="AR34" s="84"/>
    </row>
    <row r="35" spans="2:44" s="143" customFormat="1" ht="15" customHeight="1" x14ac:dyDescent="0.2">
      <c r="B35" s="121" t="s">
        <v>253</v>
      </c>
      <c r="C35" s="126">
        <f t="shared" ref="C35:Q35" ca="1" si="2">+C34-C33</f>
        <v>3015.9861566126347</v>
      </c>
      <c r="D35" s="127">
        <f t="shared" ca="1" si="2"/>
        <v>-975.32065697340295</v>
      </c>
      <c r="E35" s="127">
        <f t="shared" ca="1" si="2"/>
        <v>1423.2971549355425</v>
      </c>
      <c r="F35" s="122">
        <f ca="1">F34-F33</f>
        <v>1423.2971549355425</v>
      </c>
      <c r="G35" s="126">
        <f t="shared" ca="1" si="2"/>
        <v>2484.1104472572915</v>
      </c>
      <c r="H35" s="127">
        <f t="shared" ca="1" si="2"/>
        <v>1147.5786136912648</v>
      </c>
      <c r="I35" s="127">
        <f t="shared" ca="1" si="2"/>
        <v>-1617448.2828129821</v>
      </c>
      <c r="J35" s="122">
        <f ca="1">J34-J33</f>
        <v>-1617448.2828129821</v>
      </c>
      <c r="K35" s="126">
        <f t="shared" ca="1" si="2"/>
        <v>-1693094.0963228005</v>
      </c>
      <c r="L35" s="127">
        <f t="shared" ca="1" si="2"/>
        <v>-1778091.6466001559</v>
      </c>
      <c r="M35" s="127">
        <f t="shared" ca="1" si="2"/>
        <v>-1854593.9472561514</v>
      </c>
      <c r="N35" s="122">
        <f ca="1">N34-N33</f>
        <v>-1854593.9472561514</v>
      </c>
      <c r="O35" s="126">
        <f t="shared" ca="1" si="2"/>
        <v>-1953427.5700754628</v>
      </c>
      <c r="P35" s="127">
        <f t="shared" ca="1" si="2"/>
        <v>-2041861.0816768669</v>
      </c>
      <c r="Q35" s="127">
        <f t="shared" ca="1" si="2"/>
        <v>-2151872.0734771444</v>
      </c>
      <c r="R35" s="122">
        <f ca="1">R34-R33</f>
        <v>-2151872.0734771444</v>
      </c>
      <c r="S35" s="124">
        <f ca="1">S34-S33</f>
        <v>-2151872.0734771444</v>
      </c>
      <c r="T35" s="141"/>
      <c r="Y35" s="120"/>
      <c r="Z35" s="97"/>
      <c r="AA35" s="82"/>
      <c r="AD35" s="152"/>
      <c r="AE35" s="152"/>
      <c r="AF35" s="152"/>
      <c r="AG35" s="146"/>
      <c r="AH35" s="84"/>
      <c r="AI35" s="84"/>
      <c r="AJ35" s="84"/>
      <c r="AK35" s="84"/>
      <c r="AL35" s="84"/>
      <c r="AM35" s="84"/>
      <c r="AN35" s="84"/>
      <c r="AO35" s="84"/>
      <c r="AP35" s="84"/>
      <c r="AQ35" s="84"/>
      <c r="AR35" s="84"/>
    </row>
    <row r="36" spans="2:44" s="143" customFormat="1" ht="15" customHeight="1" x14ac:dyDescent="0.2">
      <c r="B36" s="121" t="s">
        <v>327</v>
      </c>
      <c r="C36" s="407">
        <f>Input!C418</f>
        <v>1350000</v>
      </c>
      <c r="D36" s="408">
        <f>Input!D418</f>
        <v>1324000</v>
      </c>
      <c r="E36" s="408">
        <f>Input!E418</f>
        <v>1335000</v>
      </c>
      <c r="F36" s="122">
        <f>+E36</f>
        <v>1335000</v>
      </c>
      <c r="G36" s="407">
        <f>Input!F418</f>
        <v>1360000</v>
      </c>
      <c r="H36" s="408">
        <f>Input!G418</f>
        <v>1558000</v>
      </c>
      <c r="I36" s="408">
        <f>Input!H418</f>
        <v>1490000</v>
      </c>
      <c r="J36" s="122">
        <f>+I36</f>
        <v>1490000</v>
      </c>
      <c r="K36" s="407">
        <f>Input!I418</f>
        <v>1450000</v>
      </c>
      <c r="L36" s="408">
        <f>Input!J418</f>
        <v>1650000</v>
      </c>
      <c r="M36" s="408">
        <f>Input!K418</f>
        <v>1800000</v>
      </c>
      <c r="N36" s="122">
        <f>+M36</f>
        <v>1800000</v>
      </c>
      <c r="O36" s="407">
        <f>Input!L418</f>
        <v>1650000</v>
      </c>
      <c r="P36" s="408">
        <f>Input!M418</f>
        <v>1400000</v>
      </c>
      <c r="Q36" s="408">
        <f>Input!N418</f>
        <v>1240000</v>
      </c>
      <c r="R36" s="122">
        <f>+Q36</f>
        <v>1240000</v>
      </c>
      <c r="S36" s="124">
        <f>+R36</f>
        <v>1240000</v>
      </c>
      <c r="T36" s="141"/>
      <c r="Y36" s="120"/>
      <c r="Z36" s="97"/>
      <c r="AA36" s="82"/>
      <c r="AD36" s="152"/>
      <c r="AE36" s="152"/>
      <c r="AF36" s="152"/>
      <c r="AG36" s="146"/>
      <c r="AH36" s="84"/>
      <c r="AI36" s="84"/>
      <c r="AJ36" s="84"/>
      <c r="AK36" s="84"/>
      <c r="AL36" s="84"/>
      <c r="AM36" s="84"/>
      <c r="AN36" s="84"/>
      <c r="AO36" s="84"/>
      <c r="AP36" s="84"/>
      <c r="AQ36" s="84"/>
      <c r="AR36" s="84"/>
    </row>
    <row r="37" spans="2:44" s="143" customFormat="1" ht="15" customHeight="1" x14ac:dyDescent="0.2">
      <c r="B37" s="128" t="s">
        <v>255</v>
      </c>
      <c r="C37" s="129">
        <f>+C34-C36</f>
        <v>-35000</v>
      </c>
      <c r="D37" s="130">
        <f>+D34-D36</f>
        <v>23500</v>
      </c>
      <c r="E37" s="130">
        <f>+E34-E36</f>
        <v>96000</v>
      </c>
      <c r="F37" s="131">
        <f>F34-F36</f>
        <v>96000</v>
      </c>
      <c r="G37" s="129">
        <f>+G34-G36</f>
        <v>128000</v>
      </c>
      <c r="H37" s="130">
        <f>+H34-H36</f>
        <v>2000</v>
      </c>
      <c r="I37" s="130">
        <f>+I34-I36</f>
        <v>-1490000</v>
      </c>
      <c r="J37" s="131">
        <f>J34-J36</f>
        <v>-1490000</v>
      </c>
      <c r="K37" s="129">
        <f>+K34-K36</f>
        <v>-1450000</v>
      </c>
      <c r="L37" s="130">
        <f>+L34-L36</f>
        <v>-1650000</v>
      </c>
      <c r="M37" s="130">
        <f>+M34-M36</f>
        <v>-1800000</v>
      </c>
      <c r="N37" s="131">
        <f>N34-N36</f>
        <v>-1800000</v>
      </c>
      <c r="O37" s="129">
        <f>+O34-O36</f>
        <v>-1650000</v>
      </c>
      <c r="P37" s="130">
        <f>+P34-P36</f>
        <v>-1400000</v>
      </c>
      <c r="Q37" s="130">
        <f>+Q34-Q36</f>
        <v>-1240000</v>
      </c>
      <c r="R37" s="131">
        <f>R34-R36</f>
        <v>-1240000</v>
      </c>
      <c r="S37" s="132">
        <f>+S34-S36</f>
        <v>-1240000</v>
      </c>
      <c r="T37" s="141"/>
      <c r="Y37" s="120"/>
      <c r="Z37" s="97"/>
      <c r="AA37" s="82"/>
      <c r="AD37" s="152"/>
      <c r="AE37" s="152"/>
      <c r="AF37" s="152"/>
      <c r="AG37" s="146"/>
      <c r="AH37" s="84"/>
      <c r="AI37" s="84"/>
      <c r="AJ37" s="84"/>
      <c r="AK37" s="84"/>
      <c r="AL37" s="84"/>
      <c r="AM37" s="84"/>
      <c r="AN37" s="84"/>
      <c r="AO37" s="84"/>
      <c r="AP37" s="84"/>
      <c r="AQ37" s="84"/>
      <c r="AR37" s="84"/>
    </row>
    <row r="38" spans="2:44" s="143" customFormat="1" ht="15" customHeight="1" x14ac:dyDescent="0.2">
      <c r="B38" s="218" t="str">
        <f>Input!B406</f>
        <v>Trade payables</v>
      </c>
      <c r="C38" s="133"/>
      <c r="D38" s="94"/>
      <c r="E38" s="94"/>
      <c r="F38" s="117"/>
      <c r="G38" s="144"/>
      <c r="H38" s="85"/>
      <c r="I38" s="85"/>
      <c r="J38" s="117"/>
      <c r="K38" s="144"/>
      <c r="L38" s="85"/>
      <c r="M38" s="85"/>
      <c r="N38" s="117"/>
      <c r="O38" s="144"/>
      <c r="P38" s="86"/>
      <c r="Q38" s="86"/>
      <c r="R38" s="117"/>
      <c r="S38" s="140"/>
      <c r="T38" s="141"/>
      <c r="U38" s="120"/>
      <c r="V38" s="123"/>
      <c r="W38" s="85"/>
      <c r="X38" s="118"/>
      <c r="Y38" s="120"/>
      <c r="Z38" s="97"/>
      <c r="AA38" s="82"/>
      <c r="AD38" s="152"/>
      <c r="AE38" s="152"/>
      <c r="AF38" s="152"/>
      <c r="AG38" s="146"/>
      <c r="AH38" s="84"/>
      <c r="AI38" s="84"/>
      <c r="AJ38" s="84"/>
      <c r="AK38" s="84"/>
      <c r="AL38" s="84"/>
      <c r="AM38" s="84"/>
      <c r="AN38" s="84"/>
      <c r="AO38" s="84"/>
      <c r="AP38" s="84"/>
      <c r="AQ38" s="84"/>
      <c r="AR38" s="84"/>
    </row>
    <row r="39" spans="2:44" s="143" customFormat="1" ht="15" customHeight="1" x14ac:dyDescent="0.2">
      <c r="B39" s="121" t="s">
        <v>252</v>
      </c>
      <c r="C39" s="114">
        <f ca="1">SOFP!D49</f>
        <v>36332.506666666668</v>
      </c>
      <c r="D39" s="85">
        <f ca="1">SOFP!E49</f>
        <v>38814.407111111112</v>
      </c>
      <c r="E39" s="85">
        <f ca="1">SOFP!F49</f>
        <v>35098.426429629631</v>
      </c>
      <c r="F39" s="122">
        <f ca="1">+E39</f>
        <v>35098.426429629631</v>
      </c>
      <c r="G39" s="114">
        <f ca="1">SOFP!G49</f>
        <v>37392.240000000005</v>
      </c>
      <c r="H39" s="85">
        <f ca="1">SOFP!H49</f>
        <v>36145.832000000002</v>
      </c>
      <c r="I39" s="85">
        <f ca="1">SOFP!I49</f>
        <v>37392.239999999998</v>
      </c>
      <c r="J39" s="122">
        <f ca="1">+I39</f>
        <v>37392.239999999998</v>
      </c>
      <c r="K39" s="153">
        <f ca="1">SOFP!J49</f>
        <v>37645.831999999995</v>
      </c>
      <c r="L39" s="154">
        <f ca="1">SOFP!K49</f>
        <v>37637.378933333319</v>
      </c>
      <c r="M39" s="154">
        <f ca="1">SOFP!L49</f>
        <v>38892.239999999998</v>
      </c>
      <c r="N39" s="122">
        <f ca="1">+M39</f>
        <v>38892.239999999998</v>
      </c>
      <c r="O39" s="153">
        <f ca="1">SOFP!M49</f>
        <v>38095.831999999995</v>
      </c>
      <c r="P39" s="154">
        <f ca="1">SOFP!N49</f>
        <v>39392.239999999983</v>
      </c>
      <c r="Q39" s="154">
        <f ca="1">SOFP!O49</f>
        <v>38079.165333333331</v>
      </c>
      <c r="R39" s="122">
        <f ca="1">+Q39</f>
        <v>38079.165333333331</v>
      </c>
      <c r="S39" s="124">
        <f ca="1">+Q39</f>
        <v>38079.165333333331</v>
      </c>
      <c r="T39" s="141"/>
      <c r="U39" s="120"/>
      <c r="V39" s="135"/>
      <c r="W39" s="85"/>
      <c r="X39" s="118"/>
      <c r="Y39" s="120"/>
      <c r="Z39" s="97"/>
      <c r="AA39" s="82"/>
      <c r="AB39" s="145"/>
      <c r="AD39" s="152"/>
      <c r="AE39" s="152"/>
      <c r="AF39" s="152"/>
      <c r="AG39" s="146"/>
      <c r="AH39" s="84"/>
      <c r="AI39" s="84"/>
      <c r="AJ39" s="84"/>
      <c r="AK39" s="84"/>
      <c r="AL39" s="84"/>
      <c r="AM39" s="84"/>
      <c r="AN39" s="84"/>
      <c r="AO39" s="84"/>
      <c r="AP39" s="84"/>
      <c r="AQ39" s="84"/>
      <c r="AR39" s="84"/>
    </row>
    <row r="40" spans="2:44" s="143" customFormat="1" ht="15" customHeight="1" x14ac:dyDescent="0.2">
      <c r="B40" s="121" t="s">
        <v>219</v>
      </c>
      <c r="C40" s="114">
        <f>Input!C406</f>
        <v>39000</v>
      </c>
      <c r="D40" s="85">
        <f>Input!D406</f>
        <v>38700</v>
      </c>
      <c r="E40" s="85">
        <f>Input!E406</f>
        <v>36000</v>
      </c>
      <c r="F40" s="122">
        <f>+E40</f>
        <v>36000</v>
      </c>
      <c r="G40" s="114">
        <f>Input!F406</f>
        <v>34000</v>
      </c>
      <c r="H40" s="85">
        <f>Input!G406</f>
        <v>32000</v>
      </c>
      <c r="I40" s="85">
        <f>Input!H406</f>
        <v>0</v>
      </c>
      <c r="J40" s="122">
        <f>+I40</f>
        <v>0</v>
      </c>
      <c r="K40" s="153">
        <f>Input!I406</f>
        <v>0</v>
      </c>
      <c r="L40" s="154">
        <f>Input!J406</f>
        <v>0</v>
      </c>
      <c r="M40" s="154">
        <f>Input!K406</f>
        <v>0</v>
      </c>
      <c r="N40" s="122">
        <f>+M40</f>
        <v>0</v>
      </c>
      <c r="O40" s="153">
        <f>Input!L406</f>
        <v>0</v>
      </c>
      <c r="P40" s="154">
        <f>Input!M406</f>
        <v>0</v>
      </c>
      <c r="Q40" s="154">
        <f>Input!N406</f>
        <v>0</v>
      </c>
      <c r="R40" s="122">
        <f>+Q40</f>
        <v>0</v>
      </c>
      <c r="S40" s="124">
        <f>+R40</f>
        <v>0</v>
      </c>
      <c r="T40" s="141"/>
      <c r="U40" s="120"/>
      <c r="V40" s="135"/>
      <c r="W40" s="85"/>
      <c r="X40" s="118"/>
      <c r="Y40" s="120"/>
      <c r="Z40" s="97"/>
      <c r="AA40" s="82"/>
      <c r="AB40" s="145"/>
      <c r="AD40" s="152"/>
      <c r="AE40" s="152"/>
      <c r="AF40" s="152"/>
      <c r="AG40" s="146"/>
      <c r="AH40" s="84"/>
      <c r="AI40" s="84"/>
      <c r="AJ40" s="84"/>
      <c r="AK40" s="84"/>
      <c r="AL40" s="84"/>
      <c r="AM40" s="84"/>
      <c r="AN40" s="84"/>
      <c r="AO40" s="84"/>
      <c r="AP40" s="84"/>
      <c r="AQ40" s="84"/>
      <c r="AR40" s="84"/>
    </row>
    <row r="41" spans="2:44" s="143" customFormat="1" ht="15" customHeight="1" x14ac:dyDescent="0.2">
      <c r="B41" s="121" t="s">
        <v>253</v>
      </c>
      <c r="C41" s="126">
        <f t="shared" ref="C41:Q41" ca="1" si="3">+C40-C39</f>
        <v>2667.493333333332</v>
      </c>
      <c r="D41" s="127">
        <f t="shared" ca="1" si="3"/>
        <v>-114.40711111111159</v>
      </c>
      <c r="E41" s="127">
        <f t="shared" ca="1" si="3"/>
        <v>901.57357037036854</v>
      </c>
      <c r="F41" s="122">
        <f ca="1">F40-F39</f>
        <v>901.57357037036854</v>
      </c>
      <c r="G41" s="126">
        <f t="shared" ca="1" si="3"/>
        <v>-3392.2400000000052</v>
      </c>
      <c r="H41" s="127">
        <f t="shared" ca="1" si="3"/>
        <v>-4145.8320000000022</v>
      </c>
      <c r="I41" s="127">
        <f t="shared" ca="1" si="3"/>
        <v>-37392.239999999998</v>
      </c>
      <c r="J41" s="122">
        <f ca="1">J40-J39</f>
        <v>-37392.239999999998</v>
      </c>
      <c r="K41" s="126">
        <f t="shared" ca="1" si="3"/>
        <v>-37645.831999999995</v>
      </c>
      <c r="L41" s="127">
        <f t="shared" ca="1" si="3"/>
        <v>-37637.378933333319</v>
      </c>
      <c r="M41" s="127">
        <f t="shared" ca="1" si="3"/>
        <v>-38892.239999999998</v>
      </c>
      <c r="N41" s="122">
        <f ca="1">N40-N39</f>
        <v>-38892.239999999998</v>
      </c>
      <c r="O41" s="126">
        <f t="shared" ca="1" si="3"/>
        <v>-38095.831999999995</v>
      </c>
      <c r="P41" s="127">
        <f t="shared" ca="1" si="3"/>
        <v>-39392.239999999983</v>
      </c>
      <c r="Q41" s="127">
        <f t="shared" ca="1" si="3"/>
        <v>-38079.165333333331</v>
      </c>
      <c r="R41" s="122">
        <f ca="1">R40-R39</f>
        <v>-38079.165333333331</v>
      </c>
      <c r="S41" s="124">
        <f ca="1">S40-S39</f>
        <v>-38079.165333333331</v>
      </c>
      <c r="T41" s="141"/>
      <c r="U41" s="120"/>
      <c r="V41" s="135"/>
      <c r="W41" s="85"/>
      <c r="X41" s="118"/>
      <c r="Y41" s="120"/>
      <c r="Z41" s="97"/>
      <c r="AA41" s="82"/>
      <c r="AB41" s="145"/>
      <c r="AD41" s="152"/>
      <c r="AE41" s="152"/>
      <c r="AF41" s="152"/>
      <c r="AG41" s="146"/>
      <c r="AH41" s="84"/>
      <c r="AI41" s="84"/>
      <c r="AJ41" s="84"/>
      <c r="AK41" s="84"/>
      <c r="AL41" s="84"/>
      <c r="AM41" s="84"/>
      <c r="AN41" s="84"/>
      <c r="AO41" s="84"/>
      <c r="AP41" s="84"/>
      <c r="AQ41" s="84"/>
      <c r="AR41" s="84"/>
    </row>
    <row r="42" spans="2:44" s="143" customFormat="1" ht="15" customHeight="1" x14ac:dyDescent="0.2">
      <c r="B42" s="121" t="s">
        <v>327</v>
      </c>
      <c r="C42" s="407">
        <f>Input!C419</f>
        <v>39000</v>
      </c>
      <c r="D42" s="408">
        <f>Input!D419</f>
        <v>37000</v>
      </c>
      <c r="E42" s="408">
        <f>Input!E419</f>
        <v>40000</v>
      </c>
      <c r="F42" s="122">
        <f>+E42</f>
        <v>40000</v>
      </c>
      <c r="G42" s="407">
        <f>Input!F419</f>
        <v>39000</v>
      </c>
      <c r="H42" s="408">
        <f>Input!G419</f>
        <v>41000</v>
      </c>
      <c r="I42" s="408">
        <f>Input!H419</f>
        <v>42000</v>
      </c>
      <c r="J42" s="122">
        <f>+I42</f>
        <v>42000</v>
      </c>
      <c r="K42" s="407">
        <f>Input!I419</f>
        <v>40000</v>
      </c>
      <c r="L42" s="408">
        <f>Input!J419</f>
        <v>38000</v>
      </c>
      <c r="M42" s="408">
        <f>Input!K419</f>
        <v>42000</v>
      </c>
      <c r="N42" s="122">
        <f>+M42</f>
        <v>42000</v>
      </c>
      <c r="O42" s="407">
        <f>Input!L419</f>
        <v>46000</v>
      </c>
      <c r="P42" s="408">
        <f>Input!M419</f>
        <v>41000</v>
      </c>
      <c r="Q42" s="408">
        <f>Input!N419</f>
        <v>39000</v>
      </c>
      <c r="R42" s="122">
        <f>+Q42</f>
        <v>39000</v>
      </c>
      <c r="S42" s="124">
        <f>+R42</f>
        <v>39000</v>
      </c>
      <c r="T42" s="141"/>
      <c r="U42" s="120"/>
      <c r="V42" s="135"/>
      <c r="W42" s="85"/>
      <c r="X42" s="118"/>
      <c r="Y42" s="120"/>
      <c r="Z42" s="97"/>
      <c r="AA42" s="82"/>
      <c r="AB42" s="145"/>
      <c r="AD42" s="152"/>
      <c r="AE42" s="152"/>
      <c r="AF42" s="152"/>
      <c r="AG42" s="146"/>
      <c r="AH42" s="84"/>
      <c r="AI42" s="84"/>
      <c r="AJ42" s="84"/>
      <c r="AK42" s="84"/>
      <c r="AL42" s="84"/>
      <c r="AM42" s="84"/>
      <c r="AN42" s="84"/>
      <c r="AO42" s="84"/>
      <c r="AP42" s="84"/>
      <c r="AQ42" s="84"/>
      <c r="AR42" s="84"/>
    </row>
    <row r="43" spans="2:44" s="143" customFormat="1" ht="15" customHeight="1" x14ac:dyDescent="0.2">
      <c r="B43" s="128" t="s">
        <v>255</v>
      </c>
      <c r="C43" s="129">
        <f>+C40-C42</f>
        <v>0</v>
      </c>
      <c r="D43" s="130">
        <f>+D40-D42</f>
        <v>1700</v>
      </c>
      <c r="E43" s="130">
        <f>+E40-E42</f>
        <v>-4000</v>
      </c>
      <c r="F43" s="131">
        <f>F40-F42</f>
        <v>-4000</v>
      </c>
      <c r="G43" s="129">
        <f>+G40-G42</f>
        <v>-5000</v>
      </c>
      <c r="H43" s="130">
        <f>+H40-H42</f>
        <v>-9000</v>
      </c>
      <c r="I43" s="130">
        <f>+I40-I42</f>
        <v>-42000</v>
      </c>
      <c r="J43" s="131">
        <f>J40-J42</f>
        <v>-42000</v>
      </c>
      <c r="K43" s="129">
        <f>+K40-K42</f>
        <v>-40000</v>
      </c>
      <c r="L43" s="130">
        <f>+L40-L42</f>
        <v>-38000</v>
      </c>
      <c r="M43" s="130">
        <f>+M40-M42</f>
        <v>-42000</v>
      </c>
      <c r="N43" s="131">
        <f>N40-N42</f>
        <v>-42000</v>
      </c>
      <c r="O43" s="129">
        <f>+O40-O42</f>
        <v>-46000</v>
      </c>
      <c r="P43" s="130">
        <f>+P40-P42</f>
        <v>-41000</v>
      </c>
      <c r="Q43" s="130">
        <f>+Q40-Q42</f>
        <v>-39000</v>
      </c>
      <c r="R43" s="131">
        <f>R40-R42</f>
        <v>-39000</v>
      </c>
      <c r="S43" s="132">
        <f>+S40-S42</f>
        <v>-39000</v>
      </c>
      <c r="T43" s="141"/>
      <c r="U43" s="120"/>
      <c r="V43" s="135"/>
      <c r="W43" s="85"/>
      <c r="X43" s="118"/>
      <c r="Y43" s="120"/>
      <c r="Z43" s="97"/>
      <c r="AA43" s="82"/>
      <c r="AB43" s="145"/>
      <c r="AD43" s="152"/>
      <c r="AE43" s="152"/>
      <c r="AF43" s="152"/>
      <c r="AG43" s="146"/>
      <c r="AH43" s="84"/>
      <c r="AI43" s="84"/>
      <c r="AJ43" s="84"/>
      <c r="AK43" s="84"/>
      <c r="AL43" s="84"/>
      <c r="AM43" s="84"/>
      <c r="AN43" s="84"/>
      <c r="AO43" s="84"/>
      <c r="AP43" s="84"/>
      <c r="AQ43" s="84"/>
      <c r="AR43" s="84"/>
    </row>
    <row r="44" spans="2:44" s="143" customFormat="1" ht="15" customHeight="1" x14ac:dyDescent="0.2">
      <c r="B44" s="218" t="str">
        <f>Input!B407</f>
        <v>Other payables</v>
      </c>
      <c r="C44" s="133"/>
      <c r="D44" s="94"/>
      <c r="E44" s="94"/>
      <c r="F44" s="117"/>
      <c r="G44" s="144"/>
      <c r="H44" s="85"/>
      <c r="I44" s="85"/>
      <c r="J44" s="117"/>
      <c r="K44" s="144"/>
      <c r="L44" s="85"/>
      <c r="M44" s="85"/>
      <c r="N44" s="117"/>
      <c r="O44" s="144"/>
      <c r="P44" s="86"/>
      <c r="Q44" s="86"/>
      <c r="R44" s="117"/>
      <c r="S44" s="140"/>
      <c r="T44" s="141"/>
      <c r="U44" s="120"/>
      <c r="V44" s="123"/>
      <c r="W44" s="85"/>
      <c r="X44" s="118"/>
      <c r="Y44" s="120"/>
      <c r="Z44" s="97"/>
      <c r="AA44" s="82"/>
      <c r="AD44" s="152"/>
      <c r="AE44" s="152"/>
      <c r="AF44" s="152"/>
      <c r="AG44" s="146"/>
      <c r="AH44" s="84"/>
      <c r="AI44" s="84"/>
      <c r="AJ44" s="84"/>
      <c r="AK44" s="84"/>
      <c r="AL44" s="84"/>
      <c r="AM44" s="84"/>
      <c r="AN44" s="84"/>
      <c r="AO44" s="84"/>
      <c r="AP44" s="84"/>
      <c r="AQ44" s="84"/>
      <c r="AR44" s="84"/>
    </row>
    <row r="45" spans="2:44" s="143" customFormat="1" ht="15" customHeight="1" x14ac:dyDescent="0.2">
      <c r="B45" s="121" t="s">
        <v>252</v>
      </c>
      <c r="C45" s="114">
        <f ca="1">SOFP!D53</f>
        <v>356931.64830579609</v>
      </c>
      <c r="D45" s="85">
        <f ca="1">SOFP!E53</f>
        <v>361082.21071684669</v>
      </c>
      <c r="E45" s="85">
        <f ca="1">SOFP!F53</f>
        <v>365232.77312789735</v>
      </c>
      <c r="F45" s="122">
        <f ca="1">+E45</f>
        <v>365232.77312789735</v>
      </c>
      <c r="G45" s="114">
        <f ca="1">SOFP!G53</f>
        <v>372683.33553894795</v>
      </c>
      <c r="H45" s="85">
        <f ca="1">SOFP!H53</f>
        <v>380063.89794999856</v>
      </c>
      <c r="I45" s="85">
        <f ca="1">SOFP!I53</f>
        <v>387444.46036104922</v>
      </c>
      <c r="J45" s="122">
        <f ca="1">+I45</f>
        <v>387444.46036104922</v>
      </c>
      <c r="K45" s="153">
        <f ca="1">SOFP!J53</f>
        <v>399775.02277209982</v>
      </c>
      <c r="L45" s="154">
        <f ca="1">SOFP!K53</f>
        <v>412000.58518315043</v>
      </c>
      <c r="M45" s="154">
        <f ca="1">SOFP!L53</f>
        <v>424226.14759420109</v>
      </c>
      <c r="N45" s="122">
        <f ca="1">+M45</f>
        <v>424226.14759420109</v>
      </c>
      <c r="O45" s="153">
        <f ca="1">SOFP!M53</f>
        <v>438101.71000525169</v>
      </c>
      <c r="P45" s="154">
        <f ca="1">SOFP!N53</f>
        <v>451942.27241630235</v>
      </c>
      <c r="Q45" s="154">
        <f ca="1">SOFP!O53</f>
        <v>465782.83482735296</v>
      </c>
      <c r="R45" s="122">
        <f ca="1">+Q45</f>
        <v>465782.83482735296</v>
      </c>
      <c r="S45" s="124">
        <f ca="1">+Q45</f>
        <v>465782.83482735296</v>
      </c>
      <c r="T45" s="141"/>
      <c r="U45" s="120"/>
      <c r="V45" s="135"/>
      <c r="W45" s="85"/>
      <c r="X45" s="118"/>
      <c r="Y45" s="120"/>
      <c r="Z45" s="97"/>
      <c r="AA45" s="82"/>
      <c r="AB45" s="145"/>
      <c r="AD45" s="152"/>
      <c r="AE45" s="152"/>
      <c r="AF45" s="152"/>
      <c r="AG45" s="146"/>
      <c r="AH45" s="84"/>
      <c r="AI45" s="84"/>
      <c r="AJ45" s="84"/>
      <c r="AK45" s="84"/>
      <c r="AL45" s="84"/>
      <c r="AM45" s="84"/>
      <c r="AN45" s="84"/>
      <c r="AO45" s="84"/>
      <c r="AP45" s="84"/>
      <c r="AQ45" s="84"/>
      <c r="AR45" s="84"/>
    </row>
    <row r="46" spans="2:44" s="143" customFormat="1" ht="15" customHeight="1" x14ac:dyDescent="0.2">
      <c r="B46" s="121" t="s">
        <v>219</v>
      </c>
      <c r="C46" s="114">
        <f>Input!C407</f>
        <v>375000</v>
      </c>
      <c r="D46" s="85">
        <f>Input!D407</f>
        <v>346000</v>
      </c>
      <c r="E46" s="85">
        <f>Input!E407</f>
        <v>388000</v>
      </c>
      <c r="F46" s="122">
        <f>+E46</f>
        <v>388000</v>
      </c>
      <c r="G46" s="114">
        <f>Input!F407</f>
        <v>362000</v>
      </c>
      <c r="H46" s="85">
        <f>Input!G407</f>
        <v>390000</v>
      </c>
      <c r="I46" s="85">
        <f>Input!H407</f>
        <v>0</v>
      </c>
      <c r="J46" s="122">
        <f>+I46</f>
        <v>0</v>
      </c>
      <c r="K46" s="153">
        <f>Input!I407</f>
        <v>0</v>
      </c>
      <c r="L46" s="154">
        <f>Input!J407</f>
        <v>0</v>
      </c>
      <c r="M46" s="154">
        <f>Input!K407</f>
        <v>0</v>
      </c>
      <c r="N46" s="122">
        <f>+M46</f>
        <v>0</v>
      </c>
      <c r="O46" s="153">
        <f>Input!L407</f>
        <v>0</v>
      </c>
      <c r="P46" s="154">
        <f>Input!M407</f>
        <v>0</v>
      </c>
      <c r="Q46" s="154">
        <f>Input!N407</f>
        <v>0</v>
      </c>
      <c r="R46" s="122">
        <f>+Q46</f>
        <v>0</v>
      </c>
      <c r="S46" s="124">
        <f>+R46</f>
        <v>0</v>
      </c>
      <c r="T46" s="141"/>
      <c r="U46" s="120"/>
      <c r="V46" s="135"/>
      <c r="W46" s="85"/>
      <c r="X46" s="118"/>
      <c r="Y46" s="120"/>
      <c r="Z46" s="97"/>
      <c r="AA46" s="82"/>
      <c r="AB46" s="145"/>
      <c r="AD46" s="152"/>
      <c r="AE46" s="152"/>
      <c r="AF46" s="152"/>
      <c r="AG46" s="146"/>
      <c r="AH46" s="84"/>
      <c r="AI46" s="84"/>
      <c r="AJ46" s="84"/>
      <c r="AK46" s="84"/>
      <c r="AL46" s="84"/>
      <c r="AM46" s="84"/>
      <c r="AN46" s="84"/>
      <c r="AO46" s="84"/>
      <c r="AP46" s="84"/>
      <c r="AQ46" s="84"/>
      <c r="AR46" s="84"/>
    </row>
    <row r="47" spans="2:44" s="143" customFormat="1" ht="15" customHeight="1" x14ac:dyDescent="0.2">
      <c r="B47" s="121" t="s">
        <v>253</v>
      </c>
      <c r="C47" s="126">
        <f t="shared" ref="C47:E47" ca="1" si="4">+C46-C45</f>
        <v>18068.351694203913</v>
      </c>
      <c r="D47" s="127">
        <f t="shared" ca="1" si="4"/>
        <v>-15082.21071684669</v>
      </c>
      <c r="E47" s="127">
        <f t="shared" ca="1" si="4"/>
        <v>22767.226872102648</v>
      </c>
      <c r="F47" s="122">
        <f ca="1">F46-F45</f>
        <v>22767.226872102648</v>
      </c>
      <c r="G47" s="126">
        <f t="shared" ref="G47:I47" ca="1" si="5">+G46-G45</f>
        <v>-10683.335538947955</v>
      </c>
      <c r="H47" s="127">
        <f t="shared" ca="1" si="5"/>
        <v>9936.102050001442</v>
      </c>
      <c r="I47" s="127">
        <f t="shared" ca="1" si="5"/>
        <v>-387444.46036104922</v>
      </c>
      <c r="J47" s="122">
        <f ca="1">J46-J45</f>
        <v>-387444.46036104922</v>
      </c>
      <c r="K47" s="126">
        <f t="shared" ref="K47:M47" ca="1" si="6">+K46-K45</f>
        <v>-399775.02277209982</v>
      </c>
      <c r="L47" s="127">
        <f t="shared" ca="1" si="6"/>
        <v>-412000.58518315043</v>
      </c>
      <c r="M47" s="127">
        <f t="shared" ca="1" si="6"/>
        <v>-424226.14759420109</v>
      </c>
      <c r="N47" s="122">
        <f ca="1">N46-N45</f>
        <v>-424226.14759420109</v>
      </c>
      <c r="O47" s="126">
        <f t="shared" ref="O47:Q47" ca="1" si="7">+O46-O45</f>
        <v>-438101.71000525169</v>
      </c>
      <c r="P47" s="127">
        <f t="shared" ca="1" si="7"/>
        <v>-451942.27241630235</v>
      </c>
      <c r="Q47" s="127">
        <f t="shared" ca="1" si="7"/>
        <v>-465782.83482735296</v>
      </c>
      <c r="R47" s="122">
        <f ca="1">R46-R45</f>
        <v>-465782.83482735296</v>
      </c>
      <c r="S47" s="124">
        <f ca="1">S46-S45</f>
        <v>-465782.83482735296</v>
      </c>
      <c r="T47" s="141"/>
      <c r="U47" s="120"/>
      <c r="V47" s="135"/>
      <c r="W47" s="85"/>
      <c r="X47" s="118"/>
      <c r="Y47" s="120"/>
      <c r="Z47" s="97"/>
      <c r="AA47" s="82"/>
      <c r="AB47" s="145"/>
      <c r="AD47" s="152"/>
      <c r="AE47" s="152"/>
      <c r="AF47" s="152"/>
      <c r="AG47" s="146"/>
      <c r="AH47" s="84"/>
      <c r="AI47" s="84"/>
      <c r="AJ47" s="84"/>
      <c r="AK47" s="84"/>
      <c r="AL47" s="84"/>
      <c r="AM47" s="84"/>
      <c r="AN47" s="84"/>
      <c r="AO47" s="84"/>
      <c r="AP47" s="84"/>
      <c r="AQ47" s="84"/>
      <c r="AR47" s="84"/>
    </row>
    <row r="48" spans="2:44" s="143" customFormat="1" ht="15" customHeight="1" x14ac:dyDescent="0.2">
      <c r="B48" s="121" t="s">
        <v>327</v>
      </c>
      <c r="C48" s="407">
        <f>Input!C420</f>
        <v>385000</v>
      </c>
      <c r="D48" s="408">
        <f>Input!D420</f>
        <v>370000</v>
      </c>
      <c r="E48" s="408">
        <f>Input!E420</f>
        <v>345000</v>
      </c>
      <c r="F48" s="122">
        <f>+E48</f>
        <v>345000</v>
      </c>
      <c r="G48" s="407">
        <f>Input!F420</f>
        <v>405000</v>
      </c>
      <c r="H48" s="408">
        <f>Input!G420</f>
        <v>426000</v>
      </c>
      <c r="I48" s="408">
        <f>Input!H420</f>
        <v>395000</v>
      </c>
      <c r="J48" s="122">
        <f>+I48</f>
        <v>395000</v>
      </c>
      <c r="K48" s="407">
        <f>Input!I420</f>
        <v>384000</v>
      </c>
      <c r="L48" s="408">
        <f>Input!J420</f>
        <v>365000</v>
      </c>
      <c r="M48" s="408">
        <f>Input!K420</f>
        <v>355000</v>
      </c>
      <c r="N48" s="122">
        <f>+M48</f>
        <v>355000</v>
      </c>
      <c r="O48" s="407">
        <f>Input!L420</f>
        <v>387000</v>
      </c>
      <c r="P48" s="408">
        <f>Input!M420</f>
        <v>398000</v>
      </c>
      <c r="Q48" s="408">
        <f>Input!N420</f>
        <v>400000</v>
      </c>
      <c r="R48" s="122">
        <f>+Q48</f>
        <v>400000</v>
      </c>
      <c r="S48" s="124">
        <f>+R48</f>
        <v>400000</v>
      </c>
      <c r="T48" s="141"/>
      <c r="U48" s="120"/>
      <c r="V48" s="135"/>
      <c r="W48" s="85"/>
      <c r="X48" s="118"/>
      <c r="Y48" s="120"/>
      <c r="Z48" s="97"/>
      <c r="AA48" s="82"/>
      <c r="AB48" s="145"/>
      <c r="AD48" s="152"/>
      <c r="AE48" s="152"/>
      <c r="AF48" s="152"/>
      <c r="AG48" s="146"/>
      <c r="AH48" s="84"/>
      <c r="AI48" s="84"/>
      <c r="AJ48" s="84"/>
      <c r="AK48" s="84"/>
      <c r="AL48" s="84"/>
      <c r="AM48" s="84"/>
      <c r="AN48" s="84"/>
      <c r="AO48" s="84"/>
      <c r="AP48" s="84"/>
      <c r="AQ48" s="84"/>
      <c r="AR48" s="84"/>
    </row>
    <row r="49" spans="2:44" s="143" customFormat="1" ht="15" customHeight="1" x14ac:dyDescent="0.2">
      <c r="B49" s="128" t="s">
        <v>255</v>
      </c>
      <c r="C49" s="129">
        <f>+C46-C48</f>
        <v>-10000</v>
      </c>
      <c r="D49" s="130">
        <f>+D46-D48</f>
        <v>-24000</v>
      </c>
      <c r="E49" s="130">
        <f>+E46-E48</f>
        <v>43000</v>
      </c>
      <c r="F49" s="131">
        <f>F46-F48</f>
        <v>43000</v>
      </c>
      <c r="G49" s="129">
        <f>+G46-G48</f>
        <v>-43000</v>
      </c>
      <c r="H49" s="130">
        <f>+H46-H48</f>
        <v>-36000</v>
      </c>
      <c r="I49" s="130">
        <f>+I46-I48</f>
        <v>-395000</v>
      </c>
      <c r="J49" s="131">
        <f>J46-J48</f>
        <v>-395000</v>
      </c>
      <c r="K49" s="129">
        <f>+K46-K48</f>
        <v>-384000</v>
      </c>
      <c r="L49" s="130">
        <f>+L46-L48</f>
        <v>-365000</v>
      </c>
      <c r="M49" s="130">
        <f>+M46-M48</f>
        <v>-355000</v>
      </c>
      <c r="N49" s="131">
        <f>N46-N48</f>
        <v>-355000</v>
      </c>
      <c r="O49" s="129">
        <f>+O46-O48</f>
        <v>-387000</v>
      </c>
      <c r="P49" s="130">
        <f>+P46-P48</f>
        <v>-398000</v>
      </c>
      <c r="Q49" s="130">
        <f>+Q46-Q48</f>
        <v>-400000</v>
      </c>
      <c r="R49" s="131">
        <f>R46-R48</f>
        <v>-400000</v>
      </c>
      <c r="S49" s="132">
        <f>+S46-S48</f>
        <v>-400000</v>
      </c>
      <c r="T49" s="141"/>
      <c r="U49" s="120"/>
      <c r="V49" s="135"/>
      <c r="W49" s="85"/>
      <c r="X49" s="118"/>
      <c r="Y49" s="120"/>
      <c r="Z49" s="97"/>
      <c r="AA49" s="82"/>
      <c r="AB49" s="145"/>
      <c r="AD49" s="152"/>
      <c r="AE49" s="152"/>
      <c r="AF49" s="152"/>
      <c r="AG49" s="146"/>
      <c r="AH49" s="84"/>
      <c r="AI49" s="84"/>
      <c r="AJ49" s="84"/>
      <c r="AK49" s="84"/>
      <c r="AL49" s="84"/>
      <c r="AM49" s="84"/>
      <c r="AN49" s="84"/>
      <c r="AO49" s="84"/>
      <c r="AP49" s="84"/>
      <c r="AQ49" s="84"/>
      <c r="AR49" s="84"/>
    </row>
    <row r="50" spans="2:44" s="143" customFormat="1" ht="15" customHeight="1" x14ac:dyDescent="0.2">
      <c r="B50" s="218" t="str">
        <f>Input!B408</f>
        <v>Long-term borrowings</v>
      </c>
      <c r="C50" s="133"/>
      <c r="D50" s="94"/>
      <c r="E50" s="94"/>
      <c r="F50" s="117"/>
      <c r="G50" s="144"/>
      <c r="H50" s="85"/>
      <c r="I50" s="85"/>
      <c r="J50" s="117"/>
      <c r="K50" s="144"/>
      <c r="L50" s="85"/>
      <c r="M50" s="85"/>
      <c r="N50" s="117"/>
      <c r="O50" s="144"/>
      <c r="P50" s="86"/>
      <c r="Q50" s="86"/>
      <c r="R50" s="117"/>
      <c r="S50" s="140"/>
      <c r="T50" s="141"/>
      <c r="U50" s="120"/>
      <c r="V50" s="135"/>
      <c r="W50" s="85"/>
      <c r="X50" s="118"/>
      <c r="Y50" s="120"/>
      <c r="Z50" s="97"/>
      <c r="AA50" s="82"/>
      <c r="AB50" s="145"/>
      <c r="AD50" s="152"/>
      <c r="AE50" s="152"/>
      <c r="AF50" s="152"/>
      <c r="AG50" s="146"/>
      <c r="AH50" s="84"/>
      <c r="AI50" s="84"/>
      <c r="AJ50" s="84"/>
      <c r="AK50" s="84"/>
      <c r="AL50" s="84"/>
      <c r="AM50" s="84"/>
      <c r="AN50" s="84"/>
      <c r="AO50" s="84"/>
      <c r="AP50" s="84"/>
      <c r="AQ50" s="84"/>
      <c r="AR50" s="84"/>
    </row>
    <row r="51" spans="2:44" s="82" customFormat="1" ht="15" customHeight="1" x14ac:dyDescent="0.2">
      <c r="B51" s="121" t="s">
        <v>252</v>
      </c>
      <c r="C51" s="114">
        <f>SOFP!D62</f>
        <v>1427108</v>
      </c>
      <c r="D51" s="85">
        <f>SOFP!E62</f>
        <v>1408661</v>
      </c>
      <c r="E51" s="85">
        <f>SOFP!F62</f>
        <v>1390214</v>
      </c>
      <c r="F51" s="122">
        <f>+E51</f>
        <v>1390214</v>
      </c>
      <c r="G51" s="114">
        <f>SOFP!G62</f>
        <v>1371767</v>
      </c>
      <c r="H51" s="85">
        <f>SOFP!H62</f>
        <v>1353320</v>
      </c>
      <c r="I51" s="85">
        <f>SOFP!I62</f>
        <v>1334873</v>
      </c>
      <c r="J51" s="122">
        <f>+I51</f>
        <v>1334873</v>
      </c>
      <c r="K51" s="153">
        <f>SOFP!J62</f>
        <v>1316426</v>
      </c>
      <c r="L51" s="154">
        <f>SOFP!K62</f>
        <v>1297979</v>
      </c>
      <c r="M51" s="154">
        <f>SOFP!L62</f>
        <v>1279532</v>
      </c>
      <c r="N51" s="122">
        <f>+M51</f>
        <v>1279532</v>
      </c>
      <c r="O51" s="153">
        <f>SOFP!M62</f>
        <v>1261085</v>
      </c>
      <c r="P51" s="154">
        <f>SOFP!N62</f>
        <v>1242638</v>
      </c>
      <c r="Q51" s="154">
        <f>SOFP!O62</f>
        <v>1224191</v>
      </c>
      <c r="R51" s="122">
        <f>+Q51</f>
        <v>1224191</v>
      </c>
      <c r="S51" s="124">
        <f>+Q51</f>
        <v>1224191</v>
      </c>
      <c r="T51" s="141"/>
      <c r="U51" s="120"/>
      <c r="V51" s="135"/>
      <c r="W51" s="85"/>
      <c r="X51" s="118"/>
      <c r="Y51" s="120"/>
      <c r="Z51" s="97"/>
      <c r="AB51" s="145"/>
      <c r="AC51" s="143"/>
      <c r="AD51" s="152"/>
      <c r="AE51" s="152"/>
      <c r="AF51" s="152"/>
      <c r="AG51" s="146"/>
      <c r="AH51" s="84"/>
      <c r="AI51" s="84"/>
      <c r="AJ51" s="84"/>
      <c r="AK51" s="84"/>
      <c r="AL51" s="84"/>
      <c r="AM51" s="84"/>
      <c r="AN51" s="84"/>
      <c r="AO51" s="84"/>
      <c r="AP51" s="84"/>
      <c r="AQ51" s="84"/>
      <c r="AR51" s="84"/>
    </row>
    <row r="52" spans="2:44" s="82" customFormat="1" ht="15" customHeight="1" x14ac:dyDescent="0.2">
      <c r="B52" s="121" t="s">
        <v>219</v>
      </c>
      <c r="C52" s="114">
        <f>Input!C408</f>
        <v>1428000</v>
      </c>
      <c r="D52" s="85">
        <f>Input!D408</f>
        <v>1426000</v>
      </c>
      <c r="E52" s="85">
        <f>Input!E408</f>
        <v>1423000</v>
      </c>
      <c r="F52" s="122">
        <f>+E52</f>
        <v>1423000</v>
      </c>
      <c r="G52" s="114">
        <f>Input!F408</f>
        <v>1420000</v>
      </c>
      <c r="H52" s="85">
        <f>Input!G408</f>
        <v>1380000</v>
      </c>
      <c r="I52" s="85">
        <f>Input!H408</f>
        <v>0</v>
      </c>
      <c r="J52" s="122">
        <f>+I52</f>
        <v>0</v>
      </c>
      <c r="K52" s="153">
        <f>Input!I408</f>
        <v>0</v>
      </c>
      <c r="L52" s="154">
        <f>Input!J408</f>
        <v>0</v>
      </c>
      <c r="M52" s="154">
        <f>Input!K408</f>
        <v>0</v>
      </c>
      <c r="N52" s="122">
        <f>+M52</f>
        <v>0</v>
      </c>
      <c r="O52" s="153">
        <f>Input!L408</f>
        <v>0</v>
      </c>
      <c r="P52" s="154">
        <f>Input!M408</f>
        <v>0</v>
      </c>
      <c r="Q52" s="154">
        <f>Input!N408</f>
        <v>0</v>
      </c>
      <c r="R52" s="122">
        <f>+Q52</f>
        <v>0</v>
      </c>
      <c r="S52" s="124">
        <f>+R52</f>
        <v>0</v>
      </c>
      <c r="T52" s="141"/>
      <c r="U52" s="120"/>
      <c r="V52" s="135"/>
      <c r="W52" s="85"/>
      <c r="X52" s="118"/>
      <c r="Y52" s="120"/>
      <c r="Z52" s="97"/>
      <c r="AB52" s="145"/>
      <c r="AC52" s="143"/>
      <c r="AD52" s="152"/>
      <c r="AE52" s="152"/>
      <c r="AF52" s="152"/>
      <c r="AG52" s="146"/>
      <c r="AH52" s="84"/>
      <c r="AI52" s="84"/>
      <c r="AJ52" s="84"/>
      <c r="AK52" s="84"/>
      <c r="AL52" s="84"/>
      <c r="AM52" s="84"/>
      <c r="AN52" s="84"/>
      <c r="AO52" s="84"/>
      <c r="AP52" s="84"/>
      <c r="AQ52" s="84"/>
      <c r="AR52" s="84"/>
    </row>
    <row r="53" spans="2:44" s="82" customFormat="1" ht="15" customHeight="1" x14ac:dyDescent="0.2">
      <c r="B53" s="121" t="s">
        <v>253</v>
      </c>
      <c r="C53" s="126">
        <f t="shared" ref="C53:Q53" si="8">+C52-C51</f>
        <v>892</v>
      </c>
      <c r="D53" s="127">
        <f t="shared" si="8"/>
        <v>17339</v>
      </c>
      <c r="E53" s="127">
        <f t="shared" si="8"/>
        <v>32786</v>
      </c>
      <c r="F53" s="122">
        <f>F52-F51</f>
        <v>32786</v>
      </c>
      <c r="G53" s="126">
        <f t="shared" si="8"/>
        <v>48233</v>
      </c>
      <c r="H53" s="127">
        <f t="shared" si="8"/>
        <v>26680</v>
      </c>
      <c r="I53" s="127">
        <f t="shared" si="8"/>
        <v>-1334873</v>
      </c>
      <c r="J53" s="122">
        <f>J52-J51</f>
        <v>-1334873</v>
      </c>
      <c r="K53" s="126">
        <f t="shared" si="8"/>
        <v>-1316426</v>
      </c>
      <c r="L53" s="127">
        <f t="shared" si="8"/>
        <v>-1297979</v>
      </c>
      <c r="M53" s="127">
        <f t="shared" si="8"/>
        <v>-1279532</v>
      </c>
      <c r="N53" s="122">
        <f>N52-N51</f>
        <v>-1279532</v>
      </c>
      <c r="O53" s="126">
        <f t="shared" si="8"/>
        <v>-1261085</v>
      </c>
      <c r="P53" s="127">
        <f t="shared" si="8"/>
        <v>-1242638</v>
      </c>
      <c r="Q53" s="127">
        <f t="shared" si="8"/>
        <v>-1224191</v>
      </c>
      <c r="R53" s="122">
        <f>R52-R51</f>
        <v>-1224191</v>
      </c>
      <c r="S53" s="124">
        <f>S52-S51</f>
        <v>-1224191</v>
      </c>
      <c r="T53" s="141"/>
      <c r="U53" s="120"/>
      <c r="V53" s="135"/>
      <c r="W53" s="85"/>
      <c r="X53" s="118"/>
      <c r="Y53" s="146"/>
      <c r="AB53" s="145"/>
      <c r="AC53" s="143"/>
      <c r="AD53" s="152"/>
      <c r="AE53" s="152"/>
      <c r="AF53" s="152"/>
      <c r="AG53" s="146"/>
      <c r="AH53" s="84"/>
      <c r="AI53" s="84"/>
      <c r="AJ53" s="84"/>
      <c r="AK53" s="84"/>
      <c r="AL53" s="84"/>
      <c r="AM53" s="84"/>
      <c r="AN53" s="84"/>
      <c r="AO53" s="84"/>
      <c r="AP53" s="84"/>
      <c r="AQ53" s="84"/>
      <c r="AR53" s="84"/>
    </row>
    <row r="54" spans="2:44" s="82" customFormat="1" ht="15" customHeight="1" x14ac:dyDescent="0.2">
      <c r="B54" s="121" t="s">
        <v>327</v>
      </c>
      <c r="C54" s="407">
        <f>Input!C421</f>
        <v>2050000</v>
      </c>
      <c r="D54" s="408">
        <f>Input!D421</f>
        <v>2000000</v>
      </c>
      <c r="E54" s="408">
        <f>Input!E421</f>
        <v>1950000</v>
      </c>
      <c r="F54" s="122">
        <f>+E54</f>
        <v>1950000</v>
      </c>
      <c r="G54" s="407">
        <f>Input!F421</f>
        <v>1900000</v>
      </c>
      <c r="H54" s="408">
        <f>Input!G421</f>
        <v>1850000</v>
      </c>
      <c r="I54" s="408">
        <f>Input!H421</f>
        <v>1800000</v>
      </c>
      <c r="J54" s="122">
        <f>+I54</f>
        <v>1800000</v>
      </c>
      <c r="K54" s="407">
        <f>Input!I421</f>
        <v>1750000</v>
      </c>
      <c r="L54" s="408">
        <f>Input!J421</f>
        <v>1700000</v>
      </c>
      <c r="M54" s="408">
        <f>Input!K421</f>
        <v>1650000</v>
      </c>
      <c r="N54" s="122">
        <f>+M54</f>
        <v>1650000</v>
      </c>
      <c r="O54" s="407">
        <f>Input!L421</f>
        <v>1600000</v>
      </c>
      <c r="P54" s="408">
        <f>Input!M421</f>
        <v>1550000</v>
      </c>
      <c r="Q54" s="408">
        <f>Input!N421</f>
        <v>1500000</v>
      </c>
      <c r="R54" s="122">
        <f>+Q54</f>
        <v>1500000</v>
      </c>
      <c r="S54" s="124">
        <f>+R54</f>
        <v>1500000</v>
      </c>
      <c r="T54" s="141"/>
      <c r="U54" s="120"/>
      <c r="V54" s="135"/>
      <c r="W54" s="85"/>
      <c r="X54" s="118"/>
      <c r="Y54" s="146"/>
      <c r="AB54" s="145"/>
      <c r="AC54" s="143"/>
      <c r="AD54" s="152"/>
      <c r="AE54" s="152"/>
      <c r="AF54" s="152"/>
      <c r="AG54" s="146"/>
      <c r="AH54" s="84"/>
      <c r="AI54" s="84"/>
      <c r="AJ54" s="84"/>
      <c r="AK54" s="84"/>
      <c r="AL54" s="84"/>
      <c r="AM54" s="84"/>
      <c r="AN54" s="84"/>
      <c r="AO54" s="84"/>
      <c r="AP54" s="84"/>
      <c r="AQ54" s="84"/>
      <c r="AR54" s="84"/>
    </row>
    <row r="55" spans="2:44" s="82" customFormat="1" ht="15" customHeight="1" thickBot="1" x14ac:dyDescent="0.25">
      <c r="B55" s="136" t="s">
        <v>255</v>
      </c>
      <c r="C55" s="147">
        <f>+C52-C54</f>
        <v>-622000</v>
      </c>
      <c r="D55" s="148">
        <f>+D52-D54</f>
        <v>-574000</v>
      </c>
      <c r="E55" s="148">
        <f>+E52-E54</f>
        <v>-527000</v>
      </c>
      <c r="F55" s="149">
        <f>F52-F54</f>
        <v>-527000</v>
      </c>
      <c r="G55" s="147">
        <f>+G52-G54</f>
        <v>-480000</v>
      </c>
      <c r="H55" s="148">
        <f>+H52-H54</f>
        <v>-470000</v>
      </c>
      <c r="I55" s="148">
        <f>+I52-I54</f>
        <v>-1800000</v>
      </c>
      <c r="J55" s="149">
        <f>J52-J54</f>
        <v>-1800000</v>
      </c>
      <c r="K55" s="147">
        <f>+K52-K54</f>
        <v>-1750000</v>
      </c>
      <c r="L55" s="148">
        <f>+L52-L54</f>
        <v>-1700000</v>
      </c>
      <c r="M55" s="148">
        <f>+M52-M54</f>
        <v>-1650000</v>
      </c>
      <c r="N55" s="149">
        <f>N52-N54</f>
        <v>-1650000</v>
      </c>
      <c r="O55" s="147">
        <f>+O52-O54</f>
        <v>-1600000</v>
      </c>
      <c r="P55" s="148">
        <f>+P52-P54</f>
        <v>-1550000</v>
      </c>
      <c r="Q55" s="150">
        <f>+Q52-Q54</f>
        <v>-1500000</v>
      </c>
      <c r="R55" s="149">
        <f>R52-R54</f>
        <v>-1500000</v>
      </c>
      <c r="S55" s="151">
        <f>+S52-S54</f>
        <v>-1500000</v>
      </c>
      <c r="T55" s="141"/>
      <c r="U55" s="120"/>
      <c r="V55" s="135"/>
      <c r="W55" s="85"/>
      <c r="X55" s="118"/>
      <c r="Y55" s="146"/>
      <c r="AB55" s="145"/>
      <c r="AC55" s="143"/>
      <c r="AD55" s="152"/>
      <c r="AE55" s="152"/>
      <c r="AF55" s="152"/>
      <c r="AG55" s="146"/>
      <c r="AH55" s="84"/>
      <c r="AI55" s="84"/>
      <c r="AJ55" s="84"/>
      <c r="AK55" s="84"/>
      <c r="AL55" s="84"/>
      <c r="AM55" s="84"/>
      <c r="AN55" s="84"/>
      <c r="AO55" s="84"/>
      <c r="AP55" s="84"/>
      <c r="AQ55" s="84"/>
      <c r="AR55" s="84"/>
    </row>
    <row r="56" spans="2:44" s="82" customFormat="1" x14ac:dyDescent="0.2">
      <c r="B56" s="94"/>
      <c r="C56" s="94"/>
      <c r="D56" s="94"/>
      <c r="E56" s="94"/>
      <c r="F56" s="85"/>
      <c r="G56" s="85"/>
      <c r="H56" s="85"/>
      <c r="I56" s="85"/>
      <c r="J56" s="85"/>
      <c r="K56" s="85"/>
      <c r="L56" s="85"/>
      <c r="M56" s="85"/>
      <c r="N56" s="86"/>
      <c r="O56" s="86"/>
      <c r="P56" s="86"/>
      <c r="Q56" s="86"/>
      <c r="R56" s="87"/>
      <c r="S56" s="98"/>
      <c r="T56" s="141"/>
      <c r="U56" s="120"/>
      <c r="V56" s="135"/>
      <c r="W56" s="85"/>
      <c r="X56" s="118"/>
      <c r="Y56" s="146"/>
      <c r="AB56" s="145"/>
      <c r="AC56" s="143"/>
      <c r="AD56" s="152"/>
      <c r="AE56" s="152"/>
      <c r="AF56" s="152"/>
      <c r="AG56" s="146"/>
      <c r="AH56" s="84"/>
      <c r="AI56" s="84"/>
      <c r="AJ56" s="84"/>
      <c r="AK56" s="84"/>
      <c r="AL56" s="84"/>
      <c r="AM56" s="84"/>
      <c r="AN56" s="84"/>
      <c r="AO56" s="84"/>
      <c r="AP56" s="84"/>
      <c r="AQ56" s="84"/>
      <c r="AR56" s="84"/>
    </row>
    <row r="57" spans="2:44" s="82" customFormat="1" x14ac:dyDescent="0.2">
      <c r="B57" s="94"/>
      <c r="C57" s="94"/>
      <c r="D57" s="156"/>
      <c r="E57" s="156"/>
      <c r="F57" s="85"/>
      <c r="G57" s="156"/>
      <c r="H57" s="156"/>
      <c r="I57" s="156"/>
      <c r="J57" s="85"/>
      <c r="K57" s="156"/>
      <c r="L57" s="156"/>
      <c r="M57" s="156"/>
      <c r="N57" s="86"/>
      <c r="O57" s="156"/>
      <c r="P57" s="156"/>
      <c r="Q57" s="156"/>
      <c r="R57" s="87"/>
      <c r="S57" s="98"/>
      <c r="T57" s="141"/>
      <c r="U57" s="120"/>
      <c r="V57" s="135"/>
      <c r="W57" s="85"/>
      <c r="X57" s="118"/>
      <c r="Y57" s="146"/>
      <c r="AB57" s="145"/>
      <c r="AC57" s="143"/>
      <c r="AD57" s="152"/>
      <c r="AE57" s="152"/>
      <c r="AF57" s="152"/>
      <c r="AG57" s="146"/>
      <c r="AH57" s="84"/>
      <c r="AI57" s="84"/>
      <c r="AJ57" s="84"/>
      <c r="AK57" s="84"/>
      <c r="AL57" s="84"/>
      <c r="AM57" s="84"/>
      <c r="AN57" s="84"/>
      <c r="AO57" s="84"/>
      <c r="AP57" s="84"/>
      <c r="AQ57" s="84"/>
      <c r="AR57" s="84"/>
    </row>
    <row r="58" spans="2:44" s="146" customFormat="1" x14ac:dyDescent="0.2">
      <c r="B58" s="94"/>
      <c r="C58" s="94"/>
      <c r="D58" s="94"/>
      <c r="E58" s="94"/>
      <c r="F58" s="85"/>
      <c r="G58" s="85"/>
      <c r="H58" s="85"/>
      <c r="I58" s="85"/>
      <c r="J58" s="85"/>
      <c r="K58" s="85"/>
      <c r="L58" s="85"/>
      <c r="M58" s="85"/>
      <c r="N58" s="86"/>
      <c r="O58" s="86"/>
      <c r="P58" s="86"/>
      <c r="Q58" s="86"/>
      <c r="R58" s="87"/>
      <c r="S58" s="98"/>
      <c r="T58" s="141"/>
      <c r="U58" s="120"/>
      <c r="V58" s="135"/>
      <c r="W58" s="85"/>
      <c r="X58" s="118"/>
      <c r="Z58" s="82"/>
      <c r="AA58" s="82"/>
      <c r="AB58" s="145"/>
      <c r="AC58" s="143"/>
      <c r="AD58" s="152"/>
      <c r="AE58" s="152"/>
      <c r="AF58" s="152"/>
      <c r="AH58" s="84"/>
      <c r="AI58" s="84"/>
      <c r="AJ58" s="84"/>
      <c r="AK58" s="84"/>
      <c r="AL58" s="84"/>
      <c r="AM58" s="84"/>
      <c r="AN58" s="84"/>
      <c r="AO58" s="84"/>
      <c r="AP58" s="84"/>
      <c r="AQ58" s="84"/>
      <c r="AR58" s="84"/>
    </row>
    <row r="59" spans="2:44" s="146" customFormat="1" x14ac:dyDescent="0.2">
      <c r="B59" s="94"/>
      <c r="C59" s="94"/>
      <c r="D59" s="94"/>
      <c r="E59" s="94"/>
      <c r="F59" s="85"/>
      <c r="G59" s="85"/>
      <c r="H59" s="85"/>
      <c r="I59" s="85"/>
      <c r="J59" s="85"/>
      <c r="K59" s="85"/>
      <c r="L59" s="85"/>
      <c r="M59" s="85"/>
      <c r="N59" s="86"/>
      <c r="O59" s="86"/>
      <c r="P59" s="86"/>
      <c r="Q59" s="86"/>
      <c r="R59" s="87"/>
      <c r="S59" s="98"/>
      <c r="T59" s="141"/>
      <c r="U59" s="120"/>
      <c r="V59" s="135"/>
      <c r="W59" s="85"/>
      <c r="X59" s="118"/>
      <c r="Z59" s="82"/>
      <c r="AA59" s="82"/>
      <c r="AB59" s="145"/>
      <c r="AC59" s="143"/>
      <c r="AD59" s="152"/>
      <c r="AE59" s="152"/>
      <c r="AF59" s="152"/>
      <c r="AH59" s="84"/>
      <c r="AI59" s="84"/>
      <c r="AJ59" s="84"/>
      <c r="AK59" s="84"/>
      <c r="AL59" s="84"/>
      <c r="AM59" s="84"/>
      <c r="AN59" s="84"/>
      <c r="AO59" s="84"/>
      <c r="AP59" s="84"/>
      <c r="AQ59" s="84"/>
      <c r="AR59" s="84"/>
    </row>
    <row r="60" spans="2:44" s="146" customFormat="1" x14ac:dyDescent="0.2">
      <c r="B60" s="94"/>
      <c r="C60" s="94"/>
      <c r="D60" s="94"/>
      <c r="E60" s="94"/>
      <c r="F60" s="85"/>
      <c r="G60" s="85"/>
      <c r="H60" s="85"/>
      <c r="I60" s="85"/>
      <c r="J60" s="85"/>
      <c r="K60" s="85"/>
      <c r="L60" s="85"/>
      <c r="M60" s="85"/>
      <c r="N60" s="86"/>
      <c r="O60" s="86"/>
      <c r="P60" s="86"/>
      <c r="Q60" s="86"/>
      <c r="R60" s="87"/>
      <c r="S60" s="98"/>
      <c r="T60" s="141"/>
      <c r="U60" s="120"/>
      <c r="V60" s="135"/>
      <c r="W60" s="85"/>
      <c r="X60" s="118"/>
      <c r="Z60" s="82"/>
      <c r="AA60" s="82"/>
      <c r="AB60" s="145"/>
      <c r="AC60" s="143"/>
      <c r="AD60" s="152"/>
      <c r="AE60" s="152"/>
      <c r="AF60" s="152"/>
      <c r="AH60" s="84"/>
      <c r="AI60" s="84"/>
      <c r="AJ60" s="84"/>
      <c r="AK60" s="84"/>
      <c r="AL60" s="84"/>
      <c r="AM60" s="84"/>
      <c r="AN60" s="84"/>
      <c r="AO60" s="84"/>
      <c r="AP60" s="84"/>
      <c r="AQ60" s="84"/>
      <c r="AR60" s="84"/>
    </row>
    <row r="61" spans="2:44" s="146" customFormat="1" x14ac:dyDescent="0.2">
      <c r="B61" s="94"/>
      <c r="C61" s="94"/>
      <c r="D61" s="94"/>
      <c r="E61" s="94"/>
      <c r="F61" s="85"/>
      <c r="G61" s="85"/>
      <c r="H61" s="85"/>
      <c r="I61" s="85"/>
      <c r="J61" s="85"/>
      <c r="K61" s="85"/>
      <c r="L61" s="85"/>
      <c r="M61" s="85"/>
      <c r="N61" s="86"/>
      <c r="O61" s="86"/>
      <c r="P61" s="86"/>
      <c r="Q61" s="86"/>
      <c r="R61" s="87"/>
      <c r="S61" s="98"/>
      <c r="T61" s="141"/>
      <c r="U61" s="120"/>
      <c r="V61" s="135"/>
      <c r="W61" s="85"/>
      <c r="X61" s="118"/>
      <c r="Z61" s="82"/>
      <c r="AA61" s="82"/>
      <c r="AB61" s="145"/>
      <c r="AC61" s="143"/>
      <c r="AD61" s="152"/>
      <c r="AE61" s="152"/>
      <c r="AF61" s="152"/>
      <c r="AH61" s="84"/>
      <c r="AI61" s="84"/>
      <c r="AJ61" s="84"/>
      <c r="AK61" s="84"/>
      <c r="AL61" s="84"/>
      <c r="AM61" s="84"/>
      <c r="AN61" s="84"/>
      <c r="AO61" s="84"/>
      <c r="AP61" s="84"/>
      <c r="AQ61" s="84"/>
      <c r="AR61" s="84"/>
    </row>
    <row r="62" spans="2:44" s="146" customFormat="1" x14ac:dyDescent="0.2">
      <c r="B62" s="94"/>
      <c r="C62" s="94"/>
      <c r="D62" s="94"/>
      <c r="E62" s="94"/>
      <c r="F62" s="85"/>
      <c r="G62" s="85"/>
      <c r="H62" s="85"/>
      <c r="I62" s="85"/>
      <c r="J62" s="85"/>
      <c r="K62" s="85"/>
      <c r="L62" s="85"/>
      <c r="M62" s="85"/>
      <c r="N62" s="86"/>
      <c r="O62" s="86"/>
      <c r="P62" s="86"/>
      <c r="Q62" s="86"/>
      <c r="R62" s="87"/>
      <c r="S62" s="98"/>
      <c r="T62" s="141"/>
      <c r="U62" s="120"/>
      <c r="V62" s="135"/>
      <c r="W62" s="85"/>
      <c r="X62" s="118"/>
      <c r="Z62" s="82"/>
      <c r="AA62" s="82"/>
      <c r="AB62" s="145"/>
      <c r="AC62" s="143"/>
      <c r="AD62" s="152"/>
      <c r="AE62" s="152"/>
      <c r="AF62" s="152"/>
      <c r="AH62" s="84"/>
      <c r="AI62" s="84"/>
      <c r="AJ62" s="84"/>
      <c r="AK62" s="84"/>
      <c r="AL62" s="84"/>
      <c r="AM62" s="84"/>
      <c r="AN62" s="84"/>
      <c r="AO62" s="84"/>
      <c r="AP62" s="84"/>
      <c r="AQ62" s="84"/>
      <c r="AR62" s="84"/>
    </row>
    <row r="63" spans="2:44" s="146" customFormat="1" x14ac:dyDescent="0.2">
      <c r="B63" s="94"/>
      <c r="C63" s="94"/>
      <c r="D63" s="94"/>
      <c r="E63" s="94"/>
      <c r="F63" s="85"/>
      <c r="G63" s="85"/>
      <c r="H63" s="85"/>
      <c r="I63" s="85"/>
      <c r="J63" s="85"/>
      <c r="K63" s="85"/>
      <c r="L63" s="85"/>
      <c r="M63" s="85"/>
      <c r="N63" s="86"/>
      <c r="O63" s="86"/>
      <c r="P63" s="86"/>
      <c r="Q63" s="86"/>
      <c r="R63" s="87"/>
      <c r="S63" s="98"/>
      <c r="T63" s="141"/>
      <c r="U63" s="120"/>
      <c r="V63" s="135"/>
      <c r="W63" s="85"/>
      <c r="X63" s="118"/>
      <c r="Z63" s="82"/>
      <c r="AA63" s="82"/>
      <c r="AB63" s="145"/>
      <c r="AC63" s="143"/>
      <c r="AD63" s="152"/>
      <c r="AE63" s="152"/>
      <c r="AF63" s="152"/>
      <c r="AH63" s="84"/>
      <c r="AI63" s="84"/>
      <c r="AJ63" s="84"/>
      <c r="AK63" s="84"/>
      <c r="AL63" s="84"/>
      <c r="AM63" s="84"/>
      <c r="AN63" s="84"/>
      <c r="AO63" s="84"/>
      <c r="AP63" s="84"/>
      <c r="AQ63" s="84"/>
      <c r="AR63" s="84"/>
    </row>
    <row r="64" spans="2:44" s="146" customFormat="1" x14ac:dyDescent="0.2">
      <c r="B64" s="94"/>
      <c r="C64" s="94"/>
      <c r="D64" s="94"/>
      <c r="E64" s="94"/>
      <c r="F64" s="85"/>
      <c r="G64" s="85"/>
      <c r="H64" s="85"/>
      <c r="I64" s="85"/>
      <c r="J64" s="85"/>
      <c r="K64" s="85"/>
      <c r="L64" s="85"/>
      <c r="M64" s="85"/>
      <c r="N64" s="86"/>
      <c r="O64" s="86"/>
      <c r="P64" s="86"/>
      <c r="Q64" s="86"/>
      <c r="R64" s="87"/>
      <c r="S64" s="98"/>
      <c r="T64" s="141"/>
      <c r="U64" s="120"/>
      <c r="V64" s="135"/>
      <c r="W64" s="85"/>
      <c r="X64" s="118"/>
      <c r="Z64" s="82"/>
      <c r="AA64" s="82"/>
      <c r="AB64" s="145"/>
      <c r="AC64" s="143"/>
      <c r="AD64" s="152"/>
      <c r="AE64" s="152"/>
      <c r="AF64" s="152"/>
      <c r="AH64" s="84"/>
      <c r="AI64" s="84"/>
      <c r="AJ64" s="84"/>
      <c r="AK64" s="84"/>
      <c r="AL64" s="84"/>
      <c r="AM64" s="84"/>
      <c r="AN64" s="84"/>
      <c r="AO64" s="84"/>
      <c r="AP64" s="84"/>
      <c r="AQ64" s="84"/>
      <c r="AR64" s="84"/>
    </row>
    <row r="65" spans="2:44" s="146" customFormat="1" x14ac:dyDescent="0.2">
      <c r="B65" s="94"/>
      <c r="C65" s="94"/>
      <c r="D65" s="94"/>
      <c r="E65" s="94"/>
      <c r="F65" s="85"/>
      <c r="G65" s="85"/>
      <c r="H65" s="85"/>
      <c r="I65" s="85"/>
      <c r="J65" s="85"/>
      <c r="K65" s="85"/>
      <c r="L65" s="85"/>
      <c r="M65" s="85"/>
      <c r="N65" s="86"/>
      <c r="O65" s="86"/>
      <c r="P65" s="86"/>
      <c r="Q65" s="86"/>
      <c r="R65" s="87"/>
      <c r="S65" s="98"/>
      <c r="T65" s="141"/>
      <c r="U65" s="120"/>
      <c r="V65" s="135"/>
      <c r="W65" s="85"/>
      <c r="X65" s="118"/>
      <c r="Z65" s="82"/>
      <c r="AA65" s="82"/>
      <c r="AB65" s="145"/>
      <c r="AC65" s="143"/>
      <c r="AD65" s="152"/>
      <c r="AE65" s="152"/>
      <c r="AF65" s="152"/>
      <c r="AH65" s="84"/>
      <c r="AI65" s="84"/>
      <c r="AJ65" s="84"/>
      <c r="AK65" s="84"/>
      <c r="AL65" s="84"/>
      <c r="AM65" s="84"/>
      <c r="AN65" s="84"/>
      <c r="AO65" s="84"/>
      <c r="AP65" s="84"/>
      <c r="AQ65" s="84"/>
      <c r="AR65" s="84"/>
    </row>
    <row r="66" spans="2:44" s="146" customFormat="1" x14ac:dyDescent="0.2">
      <c r="B66" s="94"/>
      <c r="C66" s="94"/>
      <c r="D66" s="94"/>
      <c r="E66" s="94"/>
      <c r="F66" s="85"/>
      <c r="G66" s="85"/>
      <c r="H66" s="85"/>
      <c r="I66" s="85"/>
      <c r="J66" s="85"/>
      <c r="K66" s="85"/>
      <c r="L66" s="85"/>
      <c r="M66" s="85"/>
      <c r="N66" s="86"/>
      <c r="O66" s="86"/>
      <c r="P66" s="86"/>
      <c r="Q66" s="86"/>
      <c r="R66" s="87"/>
      <c r="S66" s="98"/>
      <c r="T66" s="141"/>
      <c r="U66" s="120"/>
      <c r="V66" s="135"/>
      <c r="W66" s="85"/>
      <c r="X66" s="118"/>
      <c r="Z66" s="82"/>
      <c r="AA66" s="82"/>
      <c r="AB66" s="145"/>
      <c r="AC66" s="143"/>
      <c r="AD66" s="152"/>
      <c r="AE66" s="152"/>
      <c r="AF66" s="152"/>
      <c r="AH66" s="84"/>
      <c r="AI66" s="84"/>
      <c r="AJ66" s="84"/>
      <c r="AK66" s="84"/>
      <c r="AL66" s="84"/>
      <c r="AM66" s="84"/>
      <c r="AN66" s="84"/>
      <c r="AO66" s="84"/>
      <c r="AP66" s="84"/>
      <c r="AQ66" s="84"/>
      <c r="AR66" s="84"/>
    </row>
    <row r="67" spans="2:44" s="146" customFormat="1" x14ac:dyDescent="0.2">
      <c r="B67" s="94"/>
      <c r="C67" s="94"/>
      <c r="D67" s="94"/>
      <c r="E67" s="94"/>
      <c r="F67" s="85"/>
      <c r="G67" s="85"/>
      <c r="H67" s="85"/>
      <c r="I67" s="85"/>
      <c r="J67" s="85"/>
      <c r="K67" s="85"/>
      <c r="L67" s="85"/>
      <c r="M67" s="85"/>
      <c r="N67" s="86"/>
      <c r="O67" s="86"/>
      <c r="P67" s="86"/>
      <c r="Q67" s="86"/>
      <c r="R67" s="87"/>
      <c r="S67" s="98"/>
      <c r="T67" s="141"/>
      <c r="U67" s="120"/>
      <c r="V67" s="135"/>
      <c r="W67" s="85"/>
      <c r="X67" s="118"/>
      <c r="Z67" s="82"/>
      <c r="AA67" s="82"/>
      <c r="AB67" s="145"/>
      <c r="AC67" s="143"/>
      <c r="AD67" s="152"/>
      <c r="AE67" s="152"/>
      <c r="AF67" s="152"/>
      <c r="AH67" s="84"/>
      <c r="AI67" s="84"/>
      <c r="AJ67" s="84"/>
      <c r="AK67" s="84"/>
      <c r="AL67" s="84"/>
      <c r="AM67" s="84"/>
      <c r="AN67" s="84"/>
      <c r="AO67" s="84"/>
      <c r="AP67" s="84"/>
      <c r="AQ67" s="84"/>
      <c r="AR67" s="84"/>
    </row>
    <row r="68" spans="2:44" s="146" customFormat="1" x14ac:dyDescent="0.2">
      <c r="B68" s="94"/>
      <c r="C68" s="94"/>
      <c r="D68" s="94"/>
      <c r="E68" s="94"/>
      <c r="F68" s="85"/>
      <c r="G68" s="85"/>
      <c r="H68" s="85"/>
      <c r="I68" s="85"/>
      <c r="J68" s="85"/>
      <c r="K68" s="85"/>
      <c r="L68" s="85"/>
      <c r="M68" s="85"/>
      <c r="N68" s="86"/>
      <c r="O68" s="86"/>
      <c r="P68" s="86"/>
      <c r="Q68" s="86"/>
      <c r="R68" s="87"/>
      <c r="S68" s="98"/>
      <c r="T68" s="141"/>
      <c r="U68" s="120"/>
      <c r="V68" s="135"/>
      <c r="W68" s="85"/>
      <c r="X68" s="118"/>
      <c r="Z68" s="82"/>
      <c r="AA68" s="82"/>
      <c r="AB68" s="145"/>
      <c r="AC68" s="143"/>
      <c r="AD68" s="152"/>
      <c r="AE68" s="152"/>
      <c r="AF68" s="152"/>
      <c r="AH68" s="84"/>
      <c r="AI68" s="84"/>
      <c r="AJ68" s="84"/>
      <c r="AK68" s="84"/>
      <c r="AL68" s="84"/>
      <c r="AM68" s="84"/>
      <c r="AN68" s="84"/>
      <c r="AO68" s="84"/>
      <c r="AP68" s="84"/>
      <c r="AQ68" s="84"/>
      <c r="AR68" s="84"/>
    </row>
    <row r="69" spans="2:44" s="146" customFormat="1" x14ac:dyDescent="0.2">
      <c r="B69" s="94"/>
      <c r="C69" s="94"/>
      <c r="D69" s="94"/>
      <c r="E69" s="94"/>
      <c r="F69" s="85"/>
      <c r="G69" s="85"/>
      <c r="H69" s="85"/>
      <c r="I69" s="85"/>
      <c r="J69" s="85"/>
      <c r="K69" s="85"/>
      <c r="L69" s="85"/>
      <c r="M69" s="85"/>
      <c r="N69" s="86"/>
      <c r="O69" s="86"/>
      <c r="P69" s="86"/>
      <c r="Q69" s="86"/>
      <c r="R69" s="87"/>
      <c r="S69" s="98"/>
      <c r="T69" s="141"/>
      <c r="U69" s="120"/>
      <c r="V69" s="135"/>
      <c r="W69" s="85"/>
      <c r="X69" s="118"/>
      <c r="Z69" s="82"/>
      <c r="AA69" s="82"/>
      <c r="AB69" s="145"/>
      <c r="AC69" s="143"/>
      <c r="AD69" s="152"/>
      <c r="AE69" s="152"/>
      <c r="AF69" s="152"/>
      <c r="AH69" s="84"/>
      <c r="AI69" s="84"/>
      <c r="AJ69" s="84"/>
      <c r="AK69" s="84"/>
      <c r="AL69" s="84"/>
      <c r="AM69" s="84"/>
      <c r="AN69" s="84"/>
      <c r="AO69" s="84"/>
      <c r="AP69" s="84"/>
      <c r="AQ69" s="84"/>
      <c r="AR69" s="84"/>
    </row>
    <row r="70" spans="2:44" s="146" customFormat="1" x14ac:dyDescent="0.2">
      <c r="B70" s="94"/>
      <c r="C70" s="94"/>
      <c r="D70" s="94"/>
      <c r="E70" s="94"/>
      <c r="F70" s="85"/>
      <c r="G70" s="85"/>
      <c r="H70" s="85"/>
      <c r="I70" s="85"/>
      <c r="J70" s="85"/>
      <c r="K70" s="85"/>
      <c r="L70" s="85"/>
      <c r="M70" s="85"/>
      <c r="N70" s="86"/>
      <c r="O70" s="86"/>
      <c r="P70" s="86"/>
      <c r="Q70" s="86"/>
      <c r="R70" s="87"/>
      <c r="S70" s="98"/>
      <c r="T70" s="141"/>
      <c r="U70" s="120"/>
      <c r="V70" s="135"/>
      <c r="W70" s="85"/>
      <c r="X70" s="118"/>
      <c r="Z70" s="82"/>
      <c r="AA70" s="82"/>
      <c r="AB70" s="145"/>
      <c r="AC70" s="143"/>
      <c r="AD70" s="152"/>
      <c r="AE70" s="152"/>
      <c r="AF70" s="152"/>
      <c r="AH70" s="84"/>
      <c r="AI70" s="84"/>
      <c r="AJ70" s="84"/>
      <c r="AK70" s="84"/>
      <c r="AL70" s="84"/>
      <c r="AM70" s="84"/>
      <c r="AN70" s="84"/>
      <c r="AO70" s="84"/>
      <c r="AP70" s="84"/>
      <c r="AQ70" s="84"/>
      <c r="AR70" s="84"/>
    </row>
    <row r="71" spans="2:44" s="146" customFormat="1" x14ac:dyDescent="0.2">
      <c r="B71" s="94"/>
      <c r="C71" s="94"/>
      <c r="D71" s="94"/>
      <c r="E71" s="94"/>
      <c r="F71" s="85"/>
      <c r="G71" s="85"/>
      <c r="H71" s="85"/>
      <c r="I71" s="85"/>
      <c r="J71" s="85"/>
      <c r="K71" s="85"/>
      <c r="L71" s="85"/>
      <c r="M71" s="85"/>
      <c r="N71" s="86"/>
      <c r="O71" s="86"/>
      <c r="P71" s="86"/>
      <c r="Q71" s="86"/>
      <c r="R71" s="87"/>
      <c r="S71" s="98"/>
      <c r="T71" s="141"/>
      <c r="U71" s="120"/>
      <c r="V71" s="135"/>
      <c r="W71" s="85"/>
      <c r="X71" s="118"/>
      <c r="Z71" s="82"/>
      <c r="AA71" s="82"/>
      <c r="AB71" s="145"/>
      <c r="AC71" s="143"/>
      <c r="AD71" s="152"/>
      <c r="AE71" s="152"/>
      <c r="AF71" s="152"/>
      <c r="AH71" s="84"/>
      <c r="AI71" s="84"/>
      <c r="AJ71" s="84"/>
      <c r="AK71" s="84"/>
      <c r="AL71" s="84"/>
      <c r="AM71" s="84"/>
      <c r="AN71" s="84"/>
      <c r="AO71" s="84"/>
      <c r="AP71" s="84"/>
      <c r="AQ71" s="84"/>
      <c r="AR71" s="84"/>
    </row>
    <row r="72" spans="2:44" s="146" customFormat="1" x14ac:dyDescent="0.2">
      <c r="B72" s="94"/>
      <c r="C72" s="94"/>
      <c r="D72" s="94"/>
      <c r="E72" s="94"/>
      <c r="F72" s="85"/>
      <c r="G72" s="85"/>
      <c r="H72" s="85"/>
      <c r="I72" s="85"/>
      <c r="J72" s="85"/>
      <c r="K72" s="85"/>
      <c r="L72" s="85"/>
      <c r="M72" s="85"/>
      <c r="N72" s="86"/>
      <c r="O72" s="86"/>
      <c r="P72" s="86"/>
      <c r="Q72" s="86"/>
      <c r="R72" s="87"/>
      <c r="S72" s="98"/>
      <c r="T72" s="141"/>
      <c r="U72" s="120"/>
      <c r="V72" s="135"/>
      <c r="W72" s="85"/>
      <c r="X72" s="118"/>
      <c r="Z72" s="82"/>
      <c r="AA72" s="82"/>
      <c r="AB72" s="145"/>
      <c r="AC72" s="143"/>
      <c r="AD72" s="152"/>
      <c r="AE72" s="152"/>
      <c r="AF72" s="152"/>
      <c r="AH72" s="84"/>
      <c r="AI72" s="84"/>
      <c r="AJ72" s="84"/>
      <c r="AK72" s="84"/>
      <c r="AL72" s="84"/>
      <c r="AM72" s="84"/>
      <c r="AN72" s="84"/>
      <c r="AO72" s="84"/>
      <c r="AP72" s="84"/>
      <c r="AQ72" s="84"/>
      <c r="AR72" s="84"/>
    </row>
    <row r="73" spans="2:44" s="146" customFormat="1" x14ac:dyDescent="0.2">
      <c r="B73" s="94"/>
      <c r="C73" s="94"/>
      <c r="D73" s="94"/>
      <c r="E73" s="94"/>
      <c r="F73" s="85"/>
      <c r="G73" s="85"/>
      <c r="H73" s="85"/>
      <c r="I73" s="85"/>
      <c r="J73" s="85"/>
      <c r="K73" s="85"/>
      <c r="L73" s="85"/>
      <c r="M73" s="85"/>
      <c r="N73" s="86"/>
      <c r="O73" s="86"/>
      <c r="P73" s="86"/>
      <c r="Q73" s="86"/>
      <c r="R73" s="87"/>
      <c r="S73" s="98"/>
      <c r="T73" s="141"/>
      <c r="U73" s="120"/>
      <c r="V73" s="135"/>
      <c r="W73" s="85"/>
      <c r="X73" s="118"/>
      <c r="Z73" s="82"/>
      <c r="AA73" s="82"/>
      <c r="AB73" s="145"/>
      <c r="AC73" s="143"/>
      <c r="AD73" s="152"/>
      <c r="AE73" s="152"/>
      <c r="AF73" s="152"/>
      <c r="AH73" s="84"/>
      <c r="AI73" s="84"/>
      <c r="AJ73" s="84"/>
      <c r="AK73" s="84"/>
      <c r="AL73" s="84"/>
      <c r="AM73" s="84"/>
      <c r="AN73" s="84"/>
      <c r="AO73" s="84"/>
      <c r="AP73" s="84"/>
      <c r="AQ73" s="84"/>
      <c r="AR73" s="84"/>
    </row>
    <row r="74" spans="2:44" s="146" customFormat="1" x14ac:dyDescent="0.2">
      <c r="B74" s="94"/>
      <c r="C74" s="94"/>
      <c r="D74" s="94"/>
      <c r="E74" s="94"/>
      <c r="F74" s="85"/>
      <c r="G74" s="85"/>
      <c r="H74" s="85"/>
      <c r="I74" s="85"/>
      <c r="J74" s="85"/>
      <c r="K74" s="85"/>
      <c r="L74" s="85"/>
      <c r="M74" s="85"/>
      <c r="N74" s="86"/>
      <c r="O74" s="86"/>
      <c r="P74" s="86"/>
      <c r="Q74" s="86"/>
      <c r="R74" s="87"/>
      <c r="S74" s="98"/>
      <c r="T74" s="141"/>
      <c r="U74" s="120"/>
      <c r="V74" s="135"/>
      <c r="W74" s="85"/>
      <c r="X74" s="118"/>
      <c r="Z74" s="82"/>
      <c r="AA74" s="82"/>
      <c r="AB74" s="145"/>
      <c r="AC74" s="143"/>
      <c r="AD74" s="152"/>
      <c r="AE74" s="152"/>
      <c r="AF74" s="152"/>
      <c r="AH74" s="84"/>
      <c r="AI74" s="84"/>
      <c r="AJ74" s="84"/>
      <c r="AK74" s="84"/>
      <c r="AL74" s="84"/>
      <c r="AM74" s="84"/>
      <c r="AN74" s="84"/>
      <c r="AO74" s="84"/>
      <c r="AP74" s="84"/>
      <c r="AQ74" s="84"/>
      <c r="AR74" s="84"/>
    </row>
    <row r="75" spans="2:44" s="146" customFormat="1" x14ac:dyDescent="0.2">
      <c r="B75" s="94"/>
      <c r="C75" s="94"/>
      <c r="D75" s="94"/>
      <c r="E75" s="94"/>
      <c r="F75" s="85"/>
      <c r="G75" s="85"/>
      <c r="H75" s="85"/>
      <c r="I75" s="85"/>
      <c r="J75" s="85"/>
      <c r="K75" s="85"/>
      <c r="L75" s="85"/>
      <c r="M75" s="85"/>
      <c r="N75" s="86"/>
      <c r="O75" s="86"/>
      <c r="P75" s="86"/>
      <c r="Q75" s="86"/>
      <c r="R75" s="87"/>
      <c r="S75" s="98"/>
      <c r="T75" s="141"/>
      <c r="U75" s="120"/>
      <c r="V75" s="135"/>
      <c r="W75" s="85"/>
      <c r="X75" s="118"/>
      <c r="Z75" s="82"/>
      <c r="AA75" s="82"/>
      <c r="AB75" s="145"/>
      <c r="AC75" s="143"/>
      <c r="AD75" s="152"/>
      <c r="AE75" s="152"/>
      <c r="AF75" s="152"/>
      <c r="AH75" s="84"/>
      <c r="AI75" s="84"/>
      <c r="AJ75" s="84"/>
      <c r="AK75" s="84"/>
      <c r="AL75" s="84"/>
      <c r="AM75" s="84"/>
      <c r="AN75" s="84"/>
      <c r="AO75" s="84"/>
      <c r="AP75" s="84"/>
      <c r="AQ75" s="84"/>
      <c r="AR75" s="84"/>
    </row>
    <row r="76" spans="2:44" s="146" customFormat="1" x14ac:dyDescent="0.2">
      <c r="B76" s="94"/>
      <c r="C76" s="94"/>
      <c r="D76" s="94"/>
      <c r="E76" s="94"/>
      <c r="F76" s="85"/>
      <c r="G76" s="85"/>
      <c r="H76" s="85"/>
      <c r="I76" s="85"/>
      <c r="J76" s="85"/>
      <c r="K76" s="85"/>
      <c r="L76" s="85"/>
      <c r="M76" s="85"/>
      <c r="N76" s="86"/>
      <c r="O76" s="86"/>
      <c r="P76" s="86"/>
      <c r="Q76" s="86"/>
      <c r="R76" s="87"/>
      <c r="S76" s="98"/>
      <c r="T76" s="141"/>
      <c r="U76" s="120"/>
      <c r="V76" s="135"/>
      <c r="W76" s="85"/>
      <c r="X76" s="118"/>
      <c r="Z76" s="82"/>
      <c r="AA76" s="82"/>
      <c r="AB76" s="145"/>
      <c r="AC76" s="143"/>
      <c r="AD76" s="152"/>
      <c r="AE76" s="152"/>
      <c r="AF76" s="152"/>
      <c r="AH76" s="84"/>
      <c r="AI76" s="84"/>
      <c r="AJ76" s="84"/>
      <c r="AK76" s="84"/>
      <c r="AL76" s="84"/>
      <c r="AM76" s="84"/>
      <c r="AN76" s="84"/>
      <c r="AO76" s="84"/>
      <c r="AP76" s="84"/>
      <c r="AQ76" s="84"/>
      <c r="AR76" s="84"/>
    </row>
    <row r="77" spans="2:44" s="146" customFormat="1" x14ac:dyDescent="0.2">
      <c r="B77" s="94"/>
      <c r="C77" s="94"/>
      <c r="D77" s="94"/>
      <c r="E77" s="94"/>
      <c r="F77" s="85"/>
      <c r="G77" s="85"/>
      <c r="H77" s="85"/>
      <c r="I77" s="85"/>
      <c r="J77" s="85"/>
      <c r="K77" s="85"/>
      <c r="L77" s="85"/>
      <c r="M77" s="85"/>
      <c r="N77" s="86"/>
      <c r="O77" s="86"/>
      <c r="P77" s="86"/>
      <c r="Q77" s="86"/>
      <c r="R77" s="87"/>
      <c r="S77" s="98"/>
      <c r="T77" s="141"/>
      <c r="U77" s="120"/>
      <c r="V77" s="135"/>
      <c r="W77" s="85"/>
      <c r="X77" s="118"/>
      <c r="Z77" s="82"/>
      <c r="AA77" s="82"/>
      <c r="AB77" s="145"/>
      <c r="AC77" s="143"/>
      <c r="AD77" s="152"/>
      <c r="AE77" s="152"/>
      <c r="AF77" s="152"/>
      <c r="AH77" s="84"/>
      <c r="AI77" s="84"/>
      <c r="AJ77" s="84"/>
      <c r="AK77" s="84"/>
      <c r="AL77" s="84"/>
      <c r="AM77" s="84"/>
      <c r="AN77" s="84"/>
      <c r="AO77" s="84"/>
      <c r="AP77" s="84"/>
      <c r="AQ77" s="84"/>
      <c r="AR77" s="84"/>
    </row>
    <row r="78" spans="2:44" s="146" customFormat="1" x14ac:dyDescent="0.2">
      <c r="B78" s="94"/>
      <c r="C78" s="94"/>
      <c r="D78" s="94"/>
      <c r="E78" s="94"/>
      <c r="F78" s="85"/>
      <c r="G78" s="85"/>
      <c r="H78" s="85"/>
      <c r="I78" s="85"/>
      <c r="J78" s="85"/>
      <c r="K78" s="85"/>
      <c r="L78" s="85"/>
      <c r="M78" s="85"/>
      <c r="N78" s="86"/>
      <c r="O78" s="86"/>
      <c r="P78" s="86"/>
      <c r="Q78" s="86"/>
      <c r="R78" s="87"/>
      <c r="S78" s="98"/>
      <c r="T78" s="141"/>
      <c r="U78" s="120"/>
      <c r="V78" s="135"/>
      <c r="W78" s="85"/>
      <c r="X78" s="118"/>
      <c r="Z78" s="82"/>
      <c r="AA78" s="82"/>
      <c r="AB78" s="145"/>
      <c r="AC78" s="143"/>
      <c r="AD78" s="152"/>
      <c r="AE78" s="152"/>
      <c r="AF78" s="152"/>
      <c r="AH78" s="84"/>
      <c r="AI78" s="84"/>
      <c r="AJ78" s="84"/>
      <c r="AK78" s="84"/>
      <c r="AL78" s="84"/>
      <c r="AM78" s="84"/>
      <c r="AN78" s="84"/>
      <c r="AO78" s="84"/>
      <c r="AP78" s="84"/>
      <c r="AQ78" s="84"/>
      <c r="AR78" s="84"/>
    </row>
    <row r="79" spans="2:44" s="146" customFormat="1" x14ac:dyDescent="0.2">
      <c r="B79" s="94"/>
      <c r="C79" s="94"/>
      <c r="D79" s="94"/>
      <c r="E79" s="94"/>
      <c r="F79" s="85"/>
      <c r="G79" s="85"/>
      <c r="H79" s="85"/>
      <c r="I79" s="85"/>
      <c r="J79" s="85"/>
      <c r="K79" s="85"/>
      <c r="L79" s="85"/>
      <c r="M79" s="85"/>
      <c r="N79" s="86"/>
      <c r="O79" s="86"/>
      <c r="P79" s="86"/>
      <c r="Q79" s="86"/>
      <c r="R79" s="87"/>
      <c r="S79" s="98"/>
      <c r="T79" s="141"/>
      <c r="U79" s="120"/>
      <c r="V79" s="135"/>
      <c r="W79" s="85"/>
      <c r="X79" s="118"/>
      <c r="Z79" s="82"/>
      <c r="AA79" s="82"/>
      <c r="AB79" s="145"/>
      <c r="AC79" s="143"/>
      <c r="AD79" s="152"/>
      <c r="AE79" s="152"/>
      <c r="AF79" s="152"/>
      <c r="AH79" s="84"/>
      <c r="AI79" s="84"/>
      <c r="AJ79" s="84"/>
      <c r="AK79" s="84"/>
      <c r="AL79" s="84"/>
      <c r="AM79" s="84"/>
      <c r="AN79" s="84"/>
      <c r="AO79" s="84"/>
      <c r="AP79" s="84"/>
      <c r="AQ79" s="84"/>
      <c r="AR79" s="84"/>
    </row>
    <row r="80" spans="2:44" s="146" customFormat="1" x14ac:dyDescent="0.2">
      <c r="B80" s="94"/>
      <c r="C80" s="94"/>
      <c r="D80" s="94"/>
      <c r="E80" s="94"/>
      <c r="F80" s="85"/>
      <c r="G80" s="85"/>
      <c r="H80" s="85"/>
      <c r="I80" s="85"/>
      <c r="J80" s="85"/>
      <c r="K80" s="85"/>
      <c r="L80" s="85"/>
      <c r="M80" s="85"/>
      <c r="N80" s="86"/>
      <c r="O80" s="86"/>
      <c r="P80" s="86"/>
      <c r="Q80" s="86"/>
      <c r="R80" s="87"/>
      <c r="S80" s="98"/>
      <c r="T80" s="141"/>
      <c r="U80" s="120"/>
      <c r="V80" s="135"/>
      <c r="W80" s="85"/>
      <c r="X80" s="118"/>
      <c r="Z80" s="82"/>
      <c r="AA80" s="82"/>
      <c r="AB80" s="145"/>
      <c r="AC80" s="143"/>
      <c r="AD80" s="152"/>
      <c r="AE80" s="152"/>
      <c r="AF80" s="152"/>
      <c r="AH80" s="84"/>
      <c r="AI80" s="84"/>
      <c r="AJ80" s="84"/>
      <c r="AK80" s="84"/>
      <c r="AL80" s="84"/>
      <c r="AM80" s="84"/>
      <c r="AN80" s="84"/>
      <c r="AO80" s="84"/>
      <c r="AP80" s="84"/>
      <c r="AQ80" s="84"/>
      <c r="AR80" s="84"/>
    </row>
    <row r="81" spans="2:44" s="146" customFormat="1" x14ac:dyDescent="0.2">
      <c r="B81" s="94"/>
      <c r="C81" s="94"/>
      <c r="D81" s="94"/>
      <c r="E81" s="94"/>
      <c r="F81" s="85"/>
      <c r="G81" s="85"/>
      <c r="H81" s="85"/>
      <c r="I81" s="85"/>
      <c r="J81" s="85"/>
      <c r="K81" s="85"/>
      <c r="L81" s="85"/>
      <c r="M81" s="85"/>
      <c r="N81" s="86"/>
      <c r="O81" s="86"/>
      <c r="P81" s="86"/>
      <c r="Q81" s="86"/>
      <c r="R81" s="87"/>
      <c r="S81" s="98"/>
      <c r="T81" s="141"/>
      <c r="U81" s="120"/>
      <c r="V81" s="135"/>
      <c r="W81" s="85"/>
      <c r="X81" s="118"/>
      <c r="Z81" s="82"/>
      <c r="AA81" s="82"/>
      <c r="AB81" s="145"/>
      <c r="AC81" s="143"/>
      <c r="AD81" s="152"/>
      <c r="AE81" s="152"/>
      <c r="AF81" s="152"/>
      <c r="AH81" s="84"/>
      <c r="AI81" s="84"/>
      <c r="AJ81" s="84"/>
      <c r="AK81" s="84"/>
      <c r="AL81" s="84"/>
      <c r="AM81" s="84"/>
      <c r="AN81" s="84"/>
      <c r="AO81" s="84"/>
      <c r="AP81" s="84"/>
      <c r="AQ81" s="84"/>
      <c r="AR81" s="84"/>
    </row>
    <row r="82" spans="2:44" s="146" customFormat="1" x14ac:dyDescent="0.2">
      <c r="B82" s="94"/>
      <c r="C82" s="94"/>
      <c r="D82" s="94"/>
      <c r="E82" s="94"/>
      <c r="F82" s="85"/>
      <c r="G82" s="85"/>
      <c r="H82" s="85"/>
      <c r="I82" s="85"/>
      <c r="J82" s="85"/>
      <c r="K82" s="85"/>
      <c r="L82" s="85"/>
      <c r="M82" s="85"/>
      <c r="N82" s="86"/>
      <c r="O82" s="86"/>
      <c r="P82" s="86"/>
      <c r="Q82" s="86"/>
      <c r="R82" s="87"/>
      <c r="S82" s="98"/>
      <c r="T82" s="141"/>
      <c r="U82" s="120"/>
      <c r="V82" s="135"/>
      <c r="W82" s="85"/>
      <c r="X82" s="118"/>
      <c r="Z82" s="82"/>
      <c r="AA82" s="82"/>
      <c r="AB82" s="145"/>
      <c r="AC82" s="143"/>
      <c r="AD82" s="152"/>
      <c r="AE82" s="152"/>
      <c r="AF82" s="152"/>
      <c r="AH82" s="84"/>
      <c r="AI82" s="84"/>
      <c r="AJ82" s="84"/>
      <c r="AK82" s="84"/>
      <c r="AL82" s="84"/>
      <c r="AM82" s="84"/>
      <c r="AN82" s="84"/>
      <c r="AO82" s="84"/>
      <c r="AP82" s="84"/>
      <c r="AQ82" s="84"/>
      <c r="AR82" s="84"/>
    </row>
    <row r="83" spans="2:44" s="146" customFormat="1" x14ac:dyDescent="0.2">
      <c r="B83" s="94"/>
      <c r="C83" s="94"/>
      <c r="D83" s="94"/>
      <c r="E83" s="94"/>
      <c r="F83" s="85"/>
      <c r="G83" s="85"/>
      <c r="H83" s="85"/>
      <c r="I83" s="85"/>
      <c r="J83" s="85"/>
      <c r="K83" s="85"/>
      <c r="L83" s="85"/>
      <c r="M83" s="85"/>
      <c r="N83" s="86"/>
      <c r="O83" s="86"/>
      <c r="P83" s="86"/>
      <c r="Q83" s="86"/>
      <c r="R83" s="87"/>
      <c r="S83" s="98"/>
      <c r="T83" s="141"/>
      <c r="U83" s="120"/>
      <c r="V83" s="135"/>
      <c r="W83" s="85"/>
      <c r="X83" s="118"/>
      <c r="Z83" s="82"/>
      <c r="AA83" s="82"/>
      <c r="AB83" s="145"/>
      <c r="AC83" s="143"/>
      <c r="AD83" s="152"/>
      <c r="AE83" s="152"/>
      <c r="AF83" s="152"/>
      <c r="AH83" s="84"/>
      <c r="AI83" s="84"/>
      <c r="AJ83" s="84"/>
      <c r="AK83" s="84"/>
      <c r="AL83" s="84"/>
      <c r="AM83" s="84"/>
      <c r="AN83" s="84"/>
      <c r="AO83" s="84"/>
      <c r="AP83" s="84"/>
      <c r="AQ83" s="84"/>
      <c r="AR83" s="84"/>
    </row>
    <row r="84" spans="2:44" s="146" customFormat="1" x14ac:dyDescent="0.2">
      <c r="B84" s="94"/>
      <c r="C84" s="94"/>
      <c r="D84" s="94"/>
      <c r="E84" s="94"/>
      <c r="F84" s="85"/>
      <c r="G84" s="85"/>
      <c r="H84" s="85"/>
      <c r="I84" s="85"/>
      <c r="J84" s="85"/>
      <c r="K84" s="85"/>
      <c r="L84" s="85"/>
      <c r="M84" s="85"/>
      <c r="N84" s="86"/>
      <c r="O84" s="86"/>
      <c r="P84" s="86"/>
      <c r="Q84" s="86"/>
      <c r="R84" s="87"/>
      <c r="S84" s="98"/>
      <c r="T84" s="141"/>
      <c r="U84" s="120"/>
      <c r="V84" s="135"/>
      <c r="W84" s="85"/>
      <c r="X84" s="118"/>
      <c r="Z84" s="82"/>
      <c r="AA84" s="82"/>
      <c r="AB84" s="145"/>
      <c r="AC84" s="143"/>
      <c r="AD84" s="152"/>
      <c r="AE84" s="152"/>
      <c r="AF84" s="152"/>
      <c r="AH84" s="84"/>
      <c r="AI84" s="84"/>
      <c r="AJ84" s="84"/>
      <c r="AK84" s="84"/>
      <c r="AL84" s="84"/>
      <c r="AM84" s="84"/>
      <c r="AN84" s="84"/>
      <c r="AO84" s="84"/>
      <c r="AP84" s="84"/>
      <c r="AQ84" s="84"/>
      <c r="AR84" s="84"/>
    </row>
    <row r="85" spans="2:44" s="146" customFormat="1" x14ac:dyDescent="0.2">
      <c r="B85" s="94"/>
      <c r="C85" s="94"/>
      <c r="D85" s="94"/>
      <c r="E85" s="94"/>
      <c r="F85" s="85"/>
      <c r="G85" s="85"/>
      <c r="H85" s="85"/>
      <c r="I85" s="85"/>
      <c r="J85" s="85"/>
      <c r="K85" s="85"/>
      <c r="L85" s="85"/>
      <c r="M85" s="85"/>
      <c r="N85" s="86"/>
      <c r="O85" s="86"/>
      <c r="P85" s="86"/>
      <c r="Q85" s="86"/>
      <c r="R85" s="87"/>
      <c r="S85" s="98"/>
      <c r="T85" s="141"/>
      <c r="U85" s="120"/>
      <c r="V85" s="135"/>
      <c r="W85" s="85"/>
      <c r="X85" s="118"/>
      <c r="Z85" s="82"/>
      <c r="AA85" s="82"/>
      <c r="AB85" s="145"/>
      <c r="AC85" s="143"/>
      <c r="AD85" s="152"/>
      <c r="AE85" s="152"/>
      <c r="AF85" s="152"/>
      <c r="AH85" s="84"/>
      <c r="AI85" s="84"/>
      <c r="AJ85" s="84"/>
      <c r="AK85" s="84"/>
      <c r="AL85" s="84"/>
      <c r="AM85" s="84"/>
      <c r="AN85" s="84"/>
      <c r="AO85" s="84"/>
      <c r="AP85" s="84"/>
      <c r="AQ85" s="84"/>
      <c r="AR85" s="84"/>
    </row>
    <row r="86" spans="2:44" s="146" customFormat="1" x14ac:dyDescent="0.2">
      <c r="B86" s="94"/>
      <c r="C86" s="94"/>
      <c r="D86" s="94"/>
      <c r="E86" s="94"/>
      <c r="F86" s="85"/>
      <c r="G86" s="85"/>
      <c r="H86" s="85"/>
      <c r="I86" s="85"/>
      <c r="J86" s="85"/>
      <c r="K86" s="85"/>
      <c r="L86" s="85"/>
      <c r="M86" s="85"/>
      <c r="N86" s="86"/>
      <c r="O86" s="86"/>
      <c r="P86" s="86"/>
      <c r="Q86" s="86"/>
      <c r="R86" s="87"/>
      <c r="S86" s="98"/>
      <c r="T86" s="141"/>
      <c r="U86" s="120"/>
      <c r="V86" s="135"/>
      <c r="W86" s="85"/>
      <c r="X86" s="118"/>
      <c r="Z86" s="82"/>
      <c r="AA86" s="82"/>
      <c r="AB86" s="145"/>
      <c r="AC86" s="143"/>
      <c r="AD86" s="152"/>
      <c r="AE86" s="152"/>
      <c r="AF86" s="152"/>
      <c r="AH86" s="84"/>
      <c r="AI86" s="84"/>
      <c r="AJ86" s="84"/>
      <c r="AK86" s="84"/>
      <c r="AL86" s="84"/>
      <c r="AM86" s="84"/>
      <c r="AN86" s="84"/>
      <c r="AO86" s="84"/>
      <c r="AP86" s="84"/>
      <c r="AQ86" s="84"/>
      <c r="AR86" s="84"/>
    </row>
    <row r="87" spans="2:44" s="146" customFormat="1" x14ac:dyDescent="0.2">
      <c r="B87" s="94"/>
      <c r="C87" s="94"/>
      <c r="D87" s="94"/>
      <c r="E87" s="94"/>
      <c r="F87" s="85"/>
      <c r="G87" s="85"/>
      <c r="H87" s="85"/>
      <c r="I87" s="85"/>
      <c r="J87" s="85"/>
      <c r="K87" s="85"/>
      <c r="L87" s="85"/>
      <c r="M87" s="85"/>
      <c r="N87" s="86"/>
      <c r="O87" s="86"/>
      <c r="P87" s="86"/>
      <c r="Q87" s="86"/>
      <c r="R87" s="87"/>
      <c r="S87" s="98"/>
      <c r="T87" s="141"/>
      <c r="U87" s="120"/>
      <c r="V87" s="135"/>
      <c r="W87" s="85"/>
      <c r="X87" s="118"/>
      <c r="Z87" s="82"/>
      <c r="AA87" s="82"/>
      <c r="AB87" s="145"/>
      <c r="AC87" s="143"/>
      <c r="AD87" s="152"/>
      <c r="AE87" s="152"/>
      <c r="AF87" s="152"/>
      <c r="AH87" s="84"/>
      <c r="AI87" s="84"/>
      <c r="AJ87" s="84"/>
      <c r="AK87" s="84"/>
      <c r="AL87" s="84"/>
      <c r="AM87" s="84"/>
      <c r="AN87" s="84"/>
      <c r="AO87" s="84"/>
      <c r="AP87" s="84"/>
      <c r="AQ87" s="84"/>
      <c r="AR87" s="84"/>
    </row>
    <row r="88" spans="2:44" s="146" customFormat="1" x14ac:dyDescent="0.2">
      <c r="B88" s="94"/>
      <c r="C88" s="94"/>
      <c r="D88" s="94"/>
      <c r="E88" s="94"/>
      <c r="F88" s="85"/>
      <c r="G88" s="85"/>
      <c r="H88" s="85"/>
      <c r="I88" s="85"/>
      <c r="J88" s="85"/>
      <c r="K88" s="85"/>
      <c r="L88" s="85"/>
      <c r="M88" s="85"/>
      <c r="N88" s="86"/>
      <c r="O88" s="86"/>
      <c r="P88" s="86"/>
      <c r="Q88" s="86"/>
      <c r="R88" s="87"/>
      <c r="S88" s="98"/>
      <c r="T88" s="141"/>
      <c r="U88" s="120"/>
      <c r="V88" s="135"/>
      <c r="W88" s="85"/>
      <c r="X88" s="118"/>
      <c r="Z88" s="82"/>
      <c r="AA88" s="82"/>
      <c r="AB88" s="145"/>
      <c r="AC88" s="143"/>
      <c r="AD88" s="152"/>
      <c r="AE88" s="152"/>
      <c r="AF88" s="152"/>
      <c r="AH88" s="84"/>
      <c r="AI88" s="84"/>
      <c r="AJ88" s="84"/>
      <c r="AK88" s="84"/>
      <c r="AL88" s="84"/>
      <c r="AM88" s="84"/>
      <c r="AN88" s="84"/>
      <c r="AO88" s="84"/>
      <c r="AP88" s="84"/>
      <c r="AQ88" s="84"/>
      <c r="AR88" s="84"/>
    </row>
    <row r="89" spans="2:44" s="146" customFormat="1" x14ac:dyDescent="0.2">
      <c r="B89" s="94"/>
      <c r="C89" s="94"/>
      <c r="D89" s="94"/>
      <c r="E89" s="94"/>
      <c r="F89" s="85"/>
      <c r="G89" s="85"/>
      <c r="H89" s="85"/>
      <c r="I89" s="85"/>
      <c r="J89" s="85"/>
      <c r="K89" s="85"/>
      <c r="L89" s="85"/>
      <c r="M89" s="85"/>
      <c r="N89" s="86"/>
      <c r="O89" s="86"/>
      <c r="P89" s="86"/>
      <c r="Q89" s="86"/>
      <c r="R89" s="87"/>
      <c r="S89" s="98"/>
      <c r="T89" s="141"/>
      <c r="U89" s="120"/>
      <c r="V89" s="135"/>
      <c r="W89" s="85"/>
      <c r="X89" s="118"/>
      <c r="Z89" s="82"/>
      <c r="AA89" s="82"/>
      <c r="AB89" s="145"/>
      <c r="AC89" s="143"/>
      <c r="AD89" s="152"/>
      <c r="AE89" s="152"/>
      <c r="AF89" s="152"/>
      <c r="AH89" s="84"/>
      <c r="AI89" s="84"/>
      <c r="AJ89" s="84"/>
      <c r="AK89" s="84"/>
      <c r="AL89" s="84"/>
      <c r="AM89" s="84"/>
      <c r="AN89" s="84"/>
      <c r="AO89" s="84"/>
      <c r="AP89" s="84"/>
      <c r="AQ89" s="84"/>
      <c r="AR89" s="84"/>
    </row>
    <row r="90" spans="2:44" s="146" customFormat="1" x14ac:dyDescent="0.2">
      <c r="B90" s="94"/>
      <c r="C90" s="94"/>
      <c r="D90" s="94"/>
      <c r="E90" s="94"/>
      <c r="F90" s="85"/>
      <c r="G90" s="85"/>
      <c r="H90" s="85"/>
      <c r="I90" s="85"/>
      <c r="J90" s="85"/>
      <c r="K90" s="85"/>
      <c r="L90" s="85"/>
      <c r="M90" s="85"/>
      <c r="N90" s="86"/>
      <c r="O90" s="86"/>
      <c r="P90" s="86"/>
      <c r="Q90" s="86"/>
      <c r="R90" s="87"/>
      <c r="S90" s="98"/>
      <c r="T90" s="141"/>
      <c r="U90" s="120"/>
      <c r="V90" s="135"/>
      <c r="W90" s="85"/>
      <c r="X90" s="118"/>
      <c r="Z90" s="82"/>
      <c r="AA90" s="82"/>
      <c r="AB90" s="145"/>
      <c r="AC90" s="143"/>
      <c r="AD90" s="152"/>
      <c r="AE90" s="152"/>
      <c r="AF90" s="152"/>
      <c r="AH90" s="84"/>
      <c r="AI90" s="84"/>
      <c r="AJ90" s="84"/>
      <c r="AK90" s="84"/>
      <c r="AL90" s="84"/>
      <c r="AM90" s="84"/>
      <c r="AN90" s="84"/>
      <c r="AO90" s="84"/>
      <c r="AP90" s="84"/>
      <c r="AQ90" s="84"/>
      <c r="AR90" s="84"/>
    </row>
    <row r="91" spans="2:44" s="146" customFormat="1" x14ac:dyDescent="0.2">
      <c r="B91" s="94"/>
      <c r="C91" s="94"/>
      <c r="D91" s="94"/>
      <c r="E91" s="94"/>
      <c r="F91" s="85"/>
      <c r="G91" s="85"/>
      <c r="H91" s="85"/>
      <c r="I91" s="85"/>
      <c r="J91" s="85"/>
      <c r="K91" s="85"/>
      <c r="L91" s="85"/>
      <c r="M91" s="85"/>
      <c r="N91" s="86"/>
      <c r="O91" s="86"/>
      <c r="P91" s="86"/>
      <c r="Q91" s="86"/>
      <c r="R91" s="87"/>
      <c r="S91" s="98"/>
      <c r="T91" s="141"/>
      <c r="U91" s="120"/>
      <c r="V91" s="135"/>
      <c r="W91" s="85"/>
      <c r="X91" s="118"/>
      <c r="Z91" s="82"/>
      <c r="AA91" s="82"/>
      <c r="AB91" s="145"/>
      <c r="AC91" s="143"/>
      <c r="AD91" s="152"/>
      <c r="AE91" s="152"/>
      <c r="AF91" s="152"/>
      <c r="AH91" s="84"/>
      <c r="AI91" s="84"/>
      <c r="AJ91" s="84"/>
      <c r="AK91" s="84"/>
      <c r="AL91" s="84"/>
      <c r="AM91" s="84"/>
      <c r="AN91" s="84"/>
      <c r="AO91" s="84"/>
      <c r="AP91" s="84"/>
      <c r="AQ91" s="84"/>
      <c r="AR91" s="84"/>
    </row>
    <row r="92" spans="2:44" s="146" customFormat="1" x14ac:dyDescent="0.2">
      <c r="B92" s="94"/>
      <c r="C92" s="94"/>
      <c r="D92" s="94"/>
      <c r="E92" s="94"/>
      <c r="F92" s="85"/>
      <c r="G92" s="85"/>
      <c r="H92" s="85"/>
      <c r="I92" s="85"/>
      <c r="J92" s="85"/>
      <c r="K92" s="85"/>
      <c r="L92" s="85"/>
      <c r="M92" s="85"/>
      <c r="N92" s="86"/>
      <c r="O92" s="86"/>
      <c r="P92" s="86"/>
      <c r="Q92" s="86"/>
      <c r="R92" s="87"/>
      <c r="S92" s="98"/>
      <c r="T92" s="141"/>
      <c r="U92" s="120"/>
      <c r="V92" s="135"/>
      <c r="W92" s="85"/>
      <c r="X92" s="118"/>
      <c r="Z92" s="82"/>
      <c r="AA92" s="82"/>
      <c r="AB92" s="145"/>
      <c r="AC92" s="143"/>
      <c r="AD92" s="152"/>
      <c r="AE92" s="152"/>
      <c r="AF92" s="152"/>
      <c r="AH92" s="84"/>
      <c r="AI92" s="84"/>
      <c r="AJ92" s="84"/>
      <c r="AK92" s="84"/>
      <c r="AL92" s="84"/>
      <c r="AM92" s="84"/>
      <c r="AN92" s="84"/>
      <c r="AO92" s="84"/>
      <c r="AP92" s="84"/>
      <c r="AQ92" s="84"/>
      <c r="AR92" s="84"/>
    </row>
    <row r="93" spans="2:44" s="146" customFormat="1" x14ac:dyDescent="0.2">
      <c r="B93" s="94"/>
      <c r="C93" s="94"/>
      <c r="D93" s="94"/>
      <c r="E93" s="94"/>
      <c r="F93" s="85"/>
      <c r="G93" s="85"/>
      <c r="H93" s="85"/>
      <c r="I93" s="85"/>
      <c r="J93" s="85"/>
      <c r="K93" s="85"/>
      <c r="L93" s="85"/>
      <c r="M93" s="85"/>
      <c r="N93" s="86"/>
      <c r="O93" s="86"/>
      <c r="P93" s="86"/>
      <c r="Q93" s="86"/>
      <c r="R93" s="87"/>
      <c r="S93" s="98"/>
      <c r="T93" s="141"/>
      <c r="U93" s="120"/>
      <c r="V93" s="135"/>
      <c r="W93" s="85"/>
      <c r="X93" s="118"/>
      <c r="Z93" s="82"/>
      <c r="AA93" s="82"/>
      <c r="AB93" s="145"/>
      <c r="AC93" s="143"/>
      <c r="AD93" s="152"/>
      <c r="AE93" s="152"/>
      <c r="AF93" s="152"/>
      <c r="AH93" s="84"/>
      <c r="AI93" s="84"/>
      <c r="AJ93" s="84"/>
      <c r="AK93" s="84"/>
      <c r="AL93" s="84"/>
      <c r="AM93" s="84"/>
      <c r="AN93" s="84"/>
      <c r="AO93" s="84"/>
      <c r="AP93" s="84"/>
      <c r="AQ93" s="84"/>
      <c r="AR93" s="84"/>
    </row>
    <row r="94" spans="2:44" s="146" customFormat="1" x14ac:dyDescent="0.2">
      <c r="B94" s="94"/>
      <c r="C94" s="94"/>
      <c r="D94" s="94"/>
      <c r="E94" s="94"/>
      <c r="F94" s="85"/>
      <c r="G94" s="85"/>
      <c r="H94" s="85"/>
      <c r="I94" s="85"/>
      <c r="J94" s="85"/>
      <c r="K94" s="85"/>
      <c r="L94" s="85"/>
      <c r="M94" s="85"/>
      <c r="N94" s="86"/>
      <c r="O94" s="86"/>
      <c r="P94" s="86"/>
      <c r="Q94" s="86"/>
      <c r="R94" s="87"/>
      <c r="S94" s="98"/>
      <c r="T94" s="141"/>
      <c r="U94" s="120"/>
      <c r="V94" s="135"/>
      <c r="W94" s="85"/>
      <c r="X94" s="118"/>
      <c r="Z94" s="82"/>
      <c r="AA94" s="82"/>
      <c r="AB94" s="145"/>
      <c r="AC94" s="143"/>
      <c r="AD94" s="152"/>
      <c r="AE94" s="152"/>
      <c r="AF94" s="152"/>
      <c r="AH94" s="84"/>
      <c r="AI94" s="84"/>
      <c r="AJ94" s="84"/>
      <c r="AK94" s="84"/>
      <c r="AL94" s="84"/>
      <c r="AM94" s="84"/>
      <c r="AN94" s="84"/>
      <c r="AO94" s="84"/>
      <c r="AP94" s="84"/>
      <c r="AQ94" s="84"/>
      <c r="AR94" s="84"/>
    </row>
    <row r="95" spans="2:44" s="146" customFormat="1" x14ac:dyDescent="0.2">
      <c r="B95" s="94"/>
      <c r="C95" s="94"/>
      <c r="D95" s="94"/>
      <c r="E95" s="94"/>
      <c r="F95" s="85"/>
      <c r="G95" s="85"/>
      <c r="H95" s="85"/>
      <c r="I95" s="85"/>
      <c r="J95" s="85"/>
      <c r="K95" s="85"/>
      <c r="L95" s="85"/>
      <c r="M95" s="85"/>
      <c r="N95" s="86"/>
      <c r="O95" s="86"/>
      <c r="P95" s="86"/>
      <c r="Q95" s="86"/>
      <c r="R95" s="87"/>
      <c r="S95" s="98"/>
      <c r="T95" s="141"/>
      <c r="U95" s="120"/>
      <c r="V95" s="135"/>
      <c r="W95" s="85"/>
      <c r="X95" s="118"/>
      <c r="Z95" s="82"/>
      <c r="AA95" s="82"/>
      <c r="AB95" s="145"/>
      <c r="AC95" s="143"/>
      <c r="AD95" s="152"/>
      <c r="AE95" s="152"/>
      <c r="AF95" s="152"/>
      <c r="AH95" s="84"/>
      <c r="AI95" s="84"/>
      <c r="AJ95" s="84"/>
      <c r="AK95" s="84"/>
      <c r="AL95" s="84"/>
      <c r="AM95" s="84"/>
      <c r="AN95" s="84"/>
      <c r="AO95" s="84"/>
      <c r="AP95" s="84"/>
      <c r="AQ95" s="84"/>
      <c r="AR95" s="84"/>
    </row>
    <row r="96" spans="2:44" s="146" customFormat="1" x14ac:dyDescent="0.2">
      <c r="B96" s="94"/>
      <c r="C96" s="94"/>
      <c r="D96" s="94"/>
      <c r="E96" s="94"/>
      <c r="F96" s="85"/>
      <c r="G96" s="85"/>
      <c r="H96" s="85"/>
      <c r="I96" s="85"/>
      <c r="J96" s="85"/>
      <c r="K96" s="85"/>
      <c r="L96" s="85"/>
      <c r="M96" s="85"/>
      <c r="N96" s="86"/>
      <c r="O96" s="86"/>
      <c r="P96" s="86"/>
      <c r="Q96" s="86"/>
      <c r="R96" s="87"/>
      <c r="S96" s="98"/>
      <c r="T96" s="141"/>
      <c r="U96" s="120"/>
      <c r="V96" s="135"/>
      <c r="W96" s="85"/>
      <c r="X96" s="118"/>
      <c r="Z96" s="82"/>
      <c r="AA96" s="82"/>
      <c r="AB96" s="145"/>
      <c r="AC96" s="143"/>
      <c r="AD96" s="152"/>
      <c r="AE96" s="152"/>
      <c r="AF96" s="152"/>
      <c r="AH96" s="84"/>
      <c r="AI96" s="84"/>
      <c r="AJ96" s="84"/>
      <c r="AK96" s="84"/>
      <c r="AL96" s="84"/>
      <c r="AM96" s="84"/>
      <c r="AN96" s="84"/>
      <c r="AO96" s="84"/>
      <c r="AP96" s="84"/>
      <c r="AQ96" s="84"/>
      <c r="AR96" s="84"/>
    </row>
    <row r="97" spans="2:44" s="146" customFormat="1" x14ac:dyDescent="0.2">
      <c r="B97" s="94"/>
      <c r="C97" s="94"/>
      <c r="D97" s="94"/>
      <c r="E97" s="94"/>
      <c r="F97" s="85"/>
      <c r="G97" s="85"/>
      <c r="H97" s="85"/>
      <c r="I97" s="85"/>
      <c r="J97" s="85"/>
      <c r="K97" s="85"/>
      <c r="L97" s="85"/>
      <c r="M97" s="85"/>
      <c r="N97" s="86"/>
      <c r="O97" s="86"/>
      <c r="P97" s="86"/>
      <c r="Q97" s="86"/>
      <c r="R97" s="87"/>
      <c r="S97" s="98"/>
      <c r="T97" s="141"/>
      <c r="U97" s="120"/>
      <c r="V97" s="135"/>
      <c r="W97" s="85"/>
      <c r="X97" s="118"/>
      <c r="Z97" s="82"/>
      <c r="AA97" s="82"/>
      <c r="AB97" s="145"/>
      <c r="AC97" s="143"/>
      <c r="AD97" s="152"/>
      <c r="AE97" s="152"/>
      <c r="AF97" s="152"/>
      <c r="AH97" s="84"/>
      <c r="AI97" s="84"/>
      <c r="AJ97" s="84"/>
      <c r="AK97" s="84"/>
      <c r="AL97" s="84"/>
      <c r="AM97" s="84"/>
      <c r="AN97" s="84"/>
      <c r="AO97" s="84"/>
      <c r="AP97" s="84"/>
      <c r="AQ97" s="84"/>
      <c r="AR97" s="84"/>
    </row>
    <row r="98" spans="2:44" s="146" customFormat="1" x14ac:dyDescent="0.2">
      <c r="B98" s="94"/>
      <c r="C98" s="94"/>
      <c r="D98" s="94"/>
      <c r="E98" s="94"/>
      <c r="F98" s="85"/>
      <c r="G98" s="85"/>
      <c r="H98" s="85"/>
      <c r="I98" s="85"/>
      <c r="J98" s="85"/>
      <c r="K98" s="85"/>
      <c r="L98" s="85"/>
      <c r="M98" s="85"/>
      <c r="N98" s="86"/>
      <c r="O98" s="86"/>
      <c r="P98" s="86"/>
      <c r="Q98" s="86"/>
      <c r="R98" s="87"/>
      <c r="S98" s="98"/>
      <c r="T98" s="141"/>
      <c r="U98" s="120"/>
      <c r="V98" s="135"/>
      <c r="W98" s="85"/>
      <c r="X98" s="118"/>
      <c r="Z98" s="82"/>
      <c r="AA98" s="82"/>
      <c r="AB98" s="145"/>
      <c r="AC98" s="143"/>
      <c r="AD98" s="152"/>
      <c r="AE98" s="152"/>
      <c r="AF98" s="152"/>
      <c r="AH98" s="84"/>
      <c r="AI98" s="84"/>
      <c r="AJ98" s="84"/>
      <c r="AK98" s="84"/>
      <c r="AL98" s="84"/>
      <c r="AM98" s="84"/>
      <c r="AN98" s="84"/>
      <c r="AO98" s="84"/>
      <c r="AP98" s="84"/>
      <c r="AQ98" s="84"/>
      <c r="AR98" s="84"/>
    </row>
    <row r="99" spans="2:44" s="146" customFormat="1" x14ac:dyDescent="0.2">
      <c r="B99" s="94"/>
      <c r="C99" s="94"/>
      <c r="D99" s="94"/>
      <c r="E99" s="94"/>
      <c r="F99" s="85"/>
      <c r="G99" s="85"/>
      <c r="H99" s="85"/>
      <c r="I99" s="85"/>
      <c r="J99" s="85"/>
      <c r="K99" s="85"/>
      <c r="L99" s="85"/>
      <c r="M99" s="85"/>
      <c r="N99" s="86"/>
      <c r="O99" s="86"/>
      <c r="P99" s="86"/>
      <c r="Q99" s="86"/>
      <c r="R99" s="87"/>
      <c r="S99" s="98"/>
      <c r="T99" s="141"/>
      <c r="U99" s="120"/>
      <c r="V99" s="135"/>
      <c r="W99" s="85"/>
      <c r="X99" s="118"/>
      <c r="Z99" s="82"/>
      <c r="AA99" s="82"/>
      <c r="AB99" s="145"/>
      <c r="AC99" s="143"/>
      <c r="AD99" s="152"/>
      <c r="AE99" s="152"/>
      <c r="AF99" s="152"/>
      <c r="AH99" s="84"/>
      <c r="AI99" s="84"/>
      <c r="AJ99" s="84"/>
      <c r="AK99" s="84"/>
      <c r="AL99" s="84"/>
      <c r="AM99" s="84"/>
      <c r="AN99" s="84"/>
      <c r="AO99" s="84"/>
      <c r="AP99" s="84"/>
      <c r="AQ99" s="84"/>
      <c r="AR99" s="84"/>
    </row>
    <row r="100" spans="2:44" s="146" customFormat="1" x14ac:dyDescent="0.2">
      <c r="B100" s="94"/>
      <c r="C100" s="94"/>
      <c r="D100" s="94"/>
      <c r="E100" s="94"/>
      <c r="F100" s="85"/>
      <c r="G100" s="85"/>
      <c r="H100" s="85"/>
      <c r="I100" s="85"/>
      <c r="J100" s="85"/>
      <c r="K100" s="85"/>
      <c r="L100" s="85"/>
      <c r="M100" s="85"/>
      <c r="N100" s="86"/>
      <c r="O100" s="86"/>
      <c r="P100" s="86"/>
      <c r="Q100" s="86"/>
      <c r="R100" s="87"/>
      <c r="S100" s="98"/>
      <c r="T100" s="141"/>
      <c r="U100" s="120"/>
      <c r="V100" s="135"/>
      <c r="W100" s="85"/>
      <c r="X100" s="118"/>
      <c r="Z100" s="82"/>
      <c r="AA100" s="82"/>
      <c r="AB100" s="145"/>
      <c r="AC100" s="143"/>
      <c r="AD100" s="152"/>
      <c r="AE100" s="152"/>
      <c r="AF100" s="152"/>
      <c r="AH100" s="84"/>
      <c r="AI100" s="84"/>
      <c r="AJ100" s="84"/>
      <c r="AK100" s="84"/>
      <c r="AL100" s="84"/>
      <c r="AM100" s="84"/>
      <c r="AN100" s="84"/>
      <c r="AO100" s="84"/>
      <c r="AP100" s="84"/>
      <c r="AQ100" s="84"/>
      <c r="AR100" s="84"/>
    </row>
    <row r="101" spans="2:44" s="146" customFormat="1" x14ac:dyDescent="0.2">
      <c r="B101" s="94"/>
      <c r="C101" s="94"/>
      <c r="D101" s="94"/>
      <c r="E101" s="94"/>
      <c r="F101" s="85"/>
      <c r="G101" s="85"/>
      <c r="H101" s="85"/>
      <c r="I101" s="85"/>
      <c r="J101" s="85"/>
      <c r="K101" s="85"/>
      <c r="L101" s="85"/>
      <c r="M101" s="85"/>
      <c r="N101" s="86"/>
      <c r="O101" s="86"/>
      <c r="P101" s="86"/>
      <c r="Q101" s="86"/>
      <c r="R101" s="87"/>
      <c r="S101" s="98"/>
      <c r="T101" s="141"/>
      <c r="U101" s="120"/>
      <c r="V101" s="135"/>
      <c r="W101" s="85"/>
      <c r="X101" s="118"/>
      <c r="Z101" s="82"/>
      <c r="AA101" s="82"/>
      <c r="AB101" s="145"/>
      <c r="AC101" s="143"/>
      <c r="AD101" s="152"/>
      <c r="AE101" s="152"/>
      <c r="AF101" s="152"/>
      <c r="AH101" s="84"/>
      <c r="AI101" s="84"/>
      <c r="AJ101" s="84"/>
      <c r="AK101" s="84"/>
      <c r="AL101" s="84"/>
      <c r="AM101" s="84"/>
      <c r="AN101" s="84"/>
      <c r="AO101" s="84"/>
      <c r="AP101" s="84"/>
      <c r="AQ101" s="84"/>
      <c r="AR101" s="84"/>
    </row>
    <row r="102" spans="2:44" s="146" customFormat="1" x14ac:dyDescent="0.2">
      <c r="B102" s="94"/>
      <c r="C102" s="94"/>
      <c r="D102" s="94"/>
      <c r="E102" s="94"/>
      <c r="F102" s="85"/>
      <c r="G102" s="85"/>
      <c r="H102" s="85"/>
      <c r="I102" s="85"/>
      <c r="J102" s="85"/>
      <c r="K102" s="85"/>
      <c r="L102" s="85"/>
      <c r="M102" s="85"/>
      <c r="N102" s="86"/>
      <c r="O102" s="86"/>
      <c r="P102" s="86"/>
      <c r="Q102" s="86"/>
      <c r="R102" s="87"/>
      <c r="S102" s="98"/>
      <c r="T102" s="141"/>
      <c r="U102" s="120"/>
      <c r="V102" s="135"/>
      <c r="W102" s="85"/>
      <c r="X102" s="118"/>
      <c r="Z102" s="82"/>
      <c r="AA102" s="82"/>
      <c r="AB102" s="145"/>
      <c r="AC102" s="143"/>
      <c r="AD102" s="152"/>
      <c r="AE102" s="152"/>
      <c r="AF102" s="152"/>
      <c r="AH102" s="84"/>
      <c r="AI102" s="84"/>
      <c r="AJ102" s="84"/>
      <c r="AK102" s="84"/>
      <c r="AL102" s="84"/>
      <c r="AM102" s="84"/>
      <c r="AN102" s="84"/>
      <c r="AO102" s="84"/>
      <c r="AP102" s="84"/>
      <c r="AQ102" s="84"/>
      <c r="AR102" s="84"/>
    </row>
    <row r="103" spans="2:44" s="146" customFormat="1" x14ac:dyDescent="0.2">
      <c r="B103" s="94"/>
      <c r="C103" s="94"/>
      <c r="D103" s="94"/>
      <c r="E103" s="94"/>
      <c r="F103" s="85"/>
      <c r="G103" s="85"/>
      <c r="H103" s="85"/>
      <c r="I103" s="85"/>
      <c r="J103" s="85"/>
      <c r="K103" s="85"/>
      <c r="L103" s="85"/>
      <c r="M103" s="85"/>
      <c r="N103" s="86"/>
      <c r="O103" s="86"/>
      <c r="P103" s="86"/>
      <c r="Q103" s="86"/>
      <c r="R103" s="87"/>
      <c r="S103" s="98"/>
      <c r="T103" s="141"/>
      <c r="U103" s="120"/>
      <c r="V103" s="135"/>
      <c r="W103" s="85"/>
      <c r="X103" s="118"/>
      <c r="Z103" s="82"/>
      <c r="AA103" s="82"/>
      <c r="AB103" s="145"/>
      <c r="AC103" s="143"/>
      <c r="AD103" s="152"/>
      <c r="AE103" s="152"/>
      <c r="AF103" s="152"/>
      <c r="AH103" s="84"/>
      <c r="AI103" s="84"/>
      <c r="AJ103" s="84"/>
      <c r="AK103" s="84"/>
      <c r="AL103" s="84"/>
      <c r="AM103" s="84"/>
      <c r="AN103" s="84"/>
      <c r="AO103" s="84"/>
      <c r="AP103" s="84"/>
      <c r="AQ103" s="84"/>
      <c r="AR103" s="84"/>
    </row>
    <row r="104" spans="2:44" s="146" customFormat="1" x14ac:dyDescent="0.2">
      <c r="B104" s="94"/>
      <c r="C104" s="94"/>
      <c r="D104" s="94"/>
      <c r="E104" s="94"/>
      <c r="F104" s="85"/>
      <c r="G104" s="85"/>
      <c r="H104" s="85"/>
      <c r="I104" s="85"/>
      <c r="J104" s="85"/>
      <c r="K104" s="85"/>
      <c r="L104" s="85"/>
      <c r="M104" s="85"/>
      <c r="N104" s="86"/>
      <c r="O104" s="86"/>
      <c r="P104" s="86"/>
      <c r="Q104" s="86"/>
      <c r="R104" s="87"/>
      <c r="S104" s="98"/>
      <c r="T104" s="141"/>
      <c r="U104" s="120"/>
      <c r="V104" s="135"/>
      <c r="W104" s="85"/>
      <c r="X104" s="118"/>
      <c r="Z104" s="82"/>
      <c r="AA104" s="82"/>
      <c r="AB104" s="145"/>
      <c r="AC104" s="143"/>
      <c r="AD104" s="152"/>
      <c r="AE104" s="152"/>
      <c r="AF104" s="152"/>
      <c r="AH104" s="84"/>
      <c r="AI104" s="84"/>
      <c r="AJ104" s="84"/>
      <c r="AK104" s="84"/>
      <c r="AL104" s="84"/>
      <c r="AM104" s="84"/>
      <c r="AN104" s="84"/>
      <c r="AO104" s="84"/>
      <c r="AP104" s="84"/>
      <c r="AQ104" s="84"/>
      <c r="AR104" s="84"/>
    </row>
    <row r="105" spans="2:44" s="146" customFormat="1" x14ac:dyDescent="0.2">
      <c r="B105" s="94"/>
      <c r="C105" s="94"/>
      <c r="D105" s="94"/>
      <c r="E105" s="94"/>
      <c r="F105" s="85"/>
      <c r="G105" s="85"/>
      <c r="H105" s="85"/>
      <c r="I105" s="85"/>
      <c r="J105" s="85"/>
      <c r="K105" s="85"/>
      <c r="L105" s="85"/>
      <c r="M105" s="85"/>
      <c r="N105" s="86"/>
      <c r="O105" s="86"/>
      <c r="P105" s="86"/>
      <c r="Q105" s="86"/>
      <c r="R105" s="87"/>
      <c r="S105" s="98"/>
      <c r="T105" s="141"/>
      <c r="U105" s="120"/>
      <c r="V105" s="135"/>
      <c r="W105" s="85"/>
      <c r="X105" s="118"/>
      <c r="Z105" s="82"/>
      <c r="AA105" s="82"/>
      <c r="AB105" s="145"/>
      <c r="AC105" s="143"/>
      <c r="AD105" s="152"/>
      <c r="AE105" s="152"/>
      <c r="AF105" s="152"/>
      <c r="AH105" s="84"/>
      <c r="AI105" s="84"/>
      <c r="AJ105" s="84"/>
      <c r="AK105" s="84"/>
      <c r="AL105" s="84"/>
      <c r="AM105" s="84"/>
      <c r="AN105" s="84"/>
      <c r="AO105" s="84"/>
      <c r="AP105" s="84"/>
      <c r="AQ105" s="84"/>
      <c r="AR105" s="84"/>
    </row>
    <row r="106" spans="2:44" s="146" customFormat="1" x14ac:dyDescent="0.2">
      <c r="B106" s="94"/>
      <c r="C106" s="94"/>
      <c r="D106" s="94"/>
      <c r="E106" s="94"/>
      <c r="F106" s="85"/>
      <c r="G106" s="85"/>
      <c r="H106" s="85"/>
      <c r="I106" s="85"/>
      <c r="J106" s="85"/>
      <c r="K106" s="85"/>
      <c r="L106" s="85"/>
      <c r="M106" s="85"/>
      <c r="N106" s="86"/>
      <c r="O106" s="86"/>
      <c r="P106" s="86"/>
      <c r="Q106" s="86"/>
      <c r="R106" s="87"/>
      <c r="S106" s="98"/>
      <c r="T106" s="141"/>
      <c r="U106" s="120"/>
      <c r="V106" s="135"/>
      <c r="W106" s="85"/>
      <c r="X106" s="118"/>
      <c r="Z106" s="82"/>
      <c r="AA106" s="82"/>
      <c r="AB106" s="145"/>
      <c r="AC106" s="143"/>
      <c r="AD106" s="152"/>
      <c r="AE106" s="152"/>
      <c r="AF106" s="152"/>
      <c r="AH106" s="84"/>
      <c r="AI106" s="84"/>
      <c r="AJ106" s="84"/>
      <c r="AK106" s="84"/>
      <c r="AL106" s="84"/>
      <c r="AM106" s="84"/>
      <c r="AN106" s="84"/>
      <c r="AO106" s="84"/>
      <c r="AP106" s="84"/>
      <c r="AQ106" s="84"/>
      <c r="AR106" s="84"/>
    </row>
    <row r="107" spans="2:44" s="146" customFormat="1" x14ac:dyDescent="0.2">
      <c r="B107" s="94"/>
      <c r="C107" s="94"/>
      <c r="D107" s="94"/>
      <c r="E107" s="94"/>
      <c r="F107" s="85"/>
      <c r="G107" s="85"/>
      <c r="H107" s="85"/>
      <c r="I107" s="85"/>
      <c r="J107" s="85"/>
      <c r="K107" s="85"/>
      <c r="L107" s="85"/>
      <c r="M107" s="85"/>
      <c r="N107" s="86"/>
      <c r="O107" s="86"/>
      <c r="P107" s="86"/>
      <c r="Q107" s="86"/>
      <c r="R107" s="87"/>
      <c r="S107" s="98"/>
      <c r="T107" s="141"/>
      <c r="U107" s="120"/>
      <c r="V107" s="135"/>
      <c r="W107" s="85"/>
      <c r="X107" s="118"/>
      <c r="Z107" s="82"/>
      <c r="AA107" s="82"/>
      <c r="AB107" s="145"/>
      <c r="AC107" s="143"/>
      <c r="AD107" s="152"/>
      <c r="AE107" s="152"/>
      <c r="AF107" s="152"/>
      <c r="AH107" s="84"/>
      <c r="AI107" s="84"/>
      <c r="AJ107" s="84"/>
      <c r="AK107" s="84"/>
      <c r="AL107" s="84"/>
      <c r="AM107" s="84"/>
      <c r="AN107" s="84"/>
      <c r="AO107" s="84"/>
      <c r="AP107" s="84"/>
      <c r="AQ107" s="84"/>
      <c r="AR107" s="84"/>
    </row>
    <row r="108" spans="2:44" s="146" customFormat="1" x14ac:dyDescent="0.2">
      <c r="B108" s="94"/>
      <c r="C108" s="94"/>
      <c r="D108" s="94"/>
      <c r="E108" s="94"/>
      <c r="F108" s="85"/>
      <c r="G108" s="85"/>
      <c r="H108" s="85"/>
      <c r="I108" s="85"/>
      <c r="J108" s="85"/>
      <c r="K108" s="85"/>
      <c r="L108" s="85"/>
      <c r="M108" s="85"/>
      <c r="N108" s="86"/>
      <c r="O108" s="86"/>
      <c r="P108" s="86"/>
      <c r="Q108" s="86"/>
      <c r="R108" s="87"/>
      <c r="S108" s="98"/>
      <c r="T108" s="141"/>
      <c r="U108" s="120"/>
      <c r="V108" s="135"/>
      <c r="W108" s="85"/>
      <c r="X108" s="118"/>
      <c r="Z108" s="82"/>
      <c r="AA108" s="82"/>
      <c r="AB108" s="145"/>
      <c r="AC108" s="143"/>
      <c r="AD108" s="152"/>
      <c r="AE108" s="152"/>
      <c r="AF108" s="152"/>
      <c r="AH108" s="84"/>
      <c r="AI108" s="84"/>
      <c r="AJ108" s="84"/>
      <c r="AK108" s="84"/>
      <c r="AL108" s="84"/>
      <c r="AM108" s="84"/>
      <c r="AN108" s="84"/>
      <c r="AO108" s="84"/>
      <c r="AP108" s="84"/>
      <c r="AQ108" s="84"/>
      <c r="AR108" s="84"/>
    </row>
    <row r="109" spans="2:44" s="146" customFormat="1" x14ac:dyDescent="0.2">
      <c r="B109" s="94"/>
      <c r="C109" s="94"/>
      <c r="D109" s="94"/>
      <c r="E109" s="94"/>
      <c r="F109" s="85"/>
      <c r="G109" s="85"/>
      <c r="H109" s="85"/>
      <c r="I109" s="85"/>
      <c r="J109" s="85"/>
      <c r="K109" s="85"/>
      <c r="L109" s="85"/>
      <c r="M109" s="85"/>
      <c r="N109" s="86"/>
      <c r="O109" s="86"/>
      <c r="P109" s="86"/>
      <c r="Q109" s="86"/>
      <c r="R109" s="87"/>
      <c r="S109" s="98"/>
      <c r="T109" s="141"/>
      <c r="U109" s="120"/>
      <c r="V109" s="135"/>
      <c r="W109" s="85"/>
      <c r="X109" s="118"/>
      <c r="Z109" s="82"/>
      <c r="AA109" s="82"/>
      <c r="AB109" s="145"/>
      <c r="AC109" s="143"/>
      <c r="AD109" s="152"/>
      <c r="AE109" s="152"/>
      <c r="AF109" s="152"/>
      <c r="AH109" s="84"/>
      <c r="AI109" s="84"/>
      <c r="AJ109" s="84"/>
      <c r="AK109" s="84"/>
      <c r="AL109" s="84"/>
      <c r="AM109" s="84"/>
      <c r="AN109" s="84"/>
      <c r="AO109" s="84"/>
      <c r="AP109" s="84"/>
      <c r="AQ109" s="84"/>
      <c r="AR109" s="84"/>
    </row>
    <row r="110" spans="2:44" s="146" customFormat="1" x14ac:dyDescent="0.2">
      <c r="B110" s="94"/>
      <c r="C110" s="94"/>
      <c r="D110" s="94"/>
      <c r="E110" s="94"/>
      <c r="F110" s="85"/>
      <c r="G110" s="85"/>
      <c r="H110" s="85"/>
      <c r="I110" s="85"/>
      <c r="J110" s="85"/>
      <c r="K110" s="85"/>
      <c r="L110" s="85"/>
      <c r="M110" s="85"/>
      <c r="N110" s="86"/>
      <c r="O110" s="86"/>
      <c r="P110" s="86"/>
      <c r="Q110" s="86"/>
      <c r="R110" s="87"/>
      <c r="S110" s="98"/>
      <c r="T110" s="141"/>
      <c r="U110" s="120"/>
      <c r="V110" s="135"/>
      <c r="W110" s="85"/>
      <c r="X110" s="118"/>
      <c r="Z110" s="82"/>
      <c r="AA110" s="82"/>
      <c r="AB110" s="145"/>
      <c r="AC110" s="143"/>
      <c r="AD110" s="152"/>
      <c r="AE110" s="152"/>
      <c r="AF110" s="152"/>
      <c r="AH110" s="84"/>
      <c r="AI110" s="84"/>
      <c r="AJ110" s="84"/>
      <c r="AK110" s="84"/>
      <c r="AL110" s="84"/>
      <c r="AM110" s="84"/>
      <c r="AN110" s="84"/>
      <c r="AO110" s="84"/>
      <c r="AP110" s="84"/>
      <c r="AQ110" s="84"/>
      <c r="AR110" s="84"/>
    </row>
    <row r="111" spans="2:44" s="146" customFormat="1" x14ac:dyDescent="0.2">
      <c r="B111" s="94"/>
      <c r="C111" s="94"/>
      <c r="D111" s="94"/>
      <c r="E111" s="94"/>
      <c r="F111" s="85"/>
      <c r="G111" s="85"/>
      <c r="H111" s="85"/>
      <c r="I111" s="85"/>
      <c r="J111" s="85"/>
      <c r="K111" s="85"/>
      <c r="L111" s="85"/>
      <c r="M111" s="85"/>
      <c r="N111" s="86"/>
      <c r="O111" s="86"/>
      <c r="P111" s="86"/>
      <c r="Q111" s="86"/>
      <c r="R111" s="87"/>
      <c r="S111" s="98"/>
      <c r="T111" s="141"/>
      <c r="U111" s="120"/>
      <c r="V111" s="135"/>
      <c r="W111" s="85"/>
      <c r="X111" s="118"/>
      <c r="Z111" s="82"/>
      <c r="AA111" s="82"/>
      <c r="AB111" s="145"/>
      <c r="AC111" s="143"/>
      <c r="AD111" s="152"/>
      <c r="AE111" s="152"/>
      <c r="AF111" s="152"/>
      <c r="AH111" s="84"/>
      <c r="AI111" s="84"/>
      <c r="AJ111" s="84"/>
      <c r="AK111" s="84"/>
      <c r="AL111" s="84"/>
      <c r="AM111" s="84"/>
      <c r="AN111" s="84"/>
      <c r="AO111" s="84"/>
      <c r="AP111" s="84"/>
      <c r="AQ111" s="84"/>
      <c r="AR111" s="84"/>
    </row>
    <row r="112" spans="2:44" s="146" customFormat="1" x14ac:dyDescent="0.2">
      <c r="B112" s="94"/>
      <c r="C112" s="94"/>
      <c r="D112" s="94"/>
      <c r="E112" s="94"/>
      <c r="F112" s="85"/>
      <c r="G112" s="85"/>
      <c r="H112" s="85"/>
      <c r="I112" s="85"/>
      <c r="J112" s="85"/>
      <c r="K112" s="85"/>
      <c r="L112" s="85"/>
      <c r="M112" s="85"/>
      <c r="N112" s="86"/>
      <c r="O112" s="86"/>
      <c r="P112" s="86"/>
      <c r="Q112" s="86"/>
      <c r="R112" s="87"/>
      <c r="S112" s="98"/>
      <c r="T112" s="141"/>
      <c r="U112" s="120"/>
      <c r="V112" s="135"/>
      <c r="W112" s="85"/>
      <c r="X112" s="118"/>
      <c r="Z112" s="82"/>
      <c r="AA112" s="82"/>
      <c r="AB112" s="145"/>
      <c r="AC112" s="143"/>
      <c r="AD112" s="152"/>
      <c r="AE112" s="152"/>
      <c r="AF112" s="152"/>
      <c r="AH112" s="84"/>
      <c r="AI112" s="84"/>
      <c r="AJ112" s="84"/>
      <c r="AK112" s="84"/>
      <c r="AL112" s="84"/>
      <c r="AM112" s="84"/>
      <c r="AN112" s="84"/>
      <c r="AO112" s="84"/>
      <c r="AP112" s="84"/>
      <c r="AQ112" s="84"/>
      <c r="AR112" s="84"/>
    </row>
    <row r="113" spans="2:44" s="146" customFormat="1" x14ac:dyDescent="0.2">
      <c r="B113" s="94"/>
      <c r="C113" s="94"/>
      <c r="D113" s="94"/>
      <c r="E113" s="94"/>
      <c r="F113" s="85"/>
      <c r="G113" s="85"/>
      <c r="H113" s="85"/>
      <c r="I113" s="85"/>
      <c r="J113" s="85"/>
      <c r="K113" s="85"/>
      <c r="L113" s="85"/>
      <c r="M113" s="85"/>
      <c r="N113" s="86"/>
      <c r="O113" s="86"/>
      <c r="P113" s="86"/>
      <c r="Q113" s="86"/>
      <c r="R113" s="87"/>
      <c r="S113" s="98"/>
      <c r="T113" s="141"/>
      <c r="U113" s="120"/>
      <c r="V113" s="135"/>
      <c r="W113" s="85"/>
      <c r="X113" s="118"/>
      <c r="Z113" s="82"/>
      <c r="AA113" s="82"/>
      <c r="AB113" s="145"/>
      <c r="AC113" s="143"/>
      <c r="AD113" s="152"/>
      <c r="AE113" s="152"/>
      <c r="AF113" s="152"/>
      <c r="AH113" s="84"/>
      <c r="AI113" s="84"/>
      <c r="AJ113" s="84"/>
      <c r="AK113" s="84"/>
      <c r="AL113" s="84"/>
      <c r="AM113" s="84"/>
      <c r="AN113" s="84"/>
      <c r="AO113" s="84"/>
      <c r="AP113" s="84"/>
      <c r="AQ113" s="84"/>
      <c r="AR113" s="84"/>
    </row>
    <row r="114" spans="2:44" s="146" customFormat="1" x14ac:dyDescent="0.2">
      <c r="B114" s="94"/>
      <c r="C114" s="94"/>
      <c r="D114" s="94"/>
      <c r="E114" s="94"/>
      <c r="F114" s="85"/>
      <c r="G114" s="85"/>
      <c r="H114" s="85"/>
      <c r="I114" s="85"/>
      <c r="J114" s="85"/>
      <c r="K114" s="85"/>
      <c r="L114" s="85"/>
      <c r="M114" s="85"/>
      <c r="N114" s="86"/>
      <c r="O114" s="86"/>
      <c r="P114" s="86"/>
      <c r="Q114" s="86"/>
      <c r="R114" s="87"/>
      <c r="S114" s="98"/>
      <c r="T114" s="141"/>
      <c r="U114" s="120"/>
      <c r="V114" s="135"/>
      <c r="W114" s="85"/>
      <c r="X114" s="118"/>
      <c r="Z114" s="82"/>
      <c r="AA114" s="82"/>
      <c r="AB114" s="145"/>
      <c r="AC114" s="143"/>
      <c r="AD114" s="152"/>
      <c r="AE114" s="152"/>
      <c r="AF114" s="152"/>
      <c r="AH114" s="84"/>
      <c r="AI114" s="84"/>
      <c r="AJ114" s="84"/>
      <c r="AK114" s="84"/>
      <c r="AL114" s="84"/>
      <c r="AM114" s="84"/>
      <c r="AN114" s="84"/>
      <c r="AO114" s="84"/>
      <c r="AP114" s="84"/>
      <c r="AQ114" s="84"/>
      <c r="AR114" s="84"/>
    </row>
    <row r="115" spans="2:44" s="146" customFormat="1" x14ac:dyDescent="0.2">
      <c r="B115" s="94"/>
      <c r="C115" s="94"/>
      <c r="D115" s="94"/>
      <c r="E115" s="94"/>
      <c r="F115" s="85"/>
      <c r="G115" s="85"/>
      <c r="H115" s="85"/>
      <c r="I115" s="85"/>
      <c r="J115" s="85"/>
      <c r="K115" s="85"/>
      <c r="L115" s="85"/>
      <c r="M115" s="85"/>
      <c r="N115" s="86"/>
      <c r="O115" s="86"/>
      <c r="P115" s="86"/>
      <c r="Q115" s="86"/>
      <c r="R115" s="87"/>
      <c r="S115" s="98"/>
      <c r="T115" s="141"/>
      <c r="U115" s="120"/>
      <c r="V115" s="135"/>
      <c r="W115" s="85"/>
      <c r="X115" s="118"/>
      <c r="Z115" s="82"/>
      <c r="AA115" s="82"/>
      <c r="AB115" s="145"/>
      <c r="AC115" s="143"/>
      <c r="AD115" s="152"/>
      <c r="AE115" s="152"/>
      <c r="AF115" s="152"/>
      <c r="AH115" s="84"/>
      <c r="AI115" s="84"/>
      <c r="AJ115" s="84"/>
      <c r="AK115" s="84"/>
      <c r="AL115" s="84"/>
      <c r="AM115" s="84"/>
      <c r="AN115" s="84"/>
      <c r="AO115" s="84"/>
      <c r="AP115" s="84"/>
      <c r="AQ115" s="84"/>
      <c r="AR115" s="84"/>
    </row>
    <row r="116" spans="2:44" s="146" customFormat="1" x14ac:dyDescent="0.2">
      <c r="B116" s="94"/>
      <c r="C116" s="94"/>
      <c r="D116" s="94"/>
      <c r="E116" s="94"/>
      <c r="F116" s="85"/>
      <c r="G116" s="85"/>
      <c r="H116" s="85"/>
      <c r="I116" s="85"/>
      <c r="J116" s="85"/>
      <c r="K116" s="85"/>
      <c r="L116" s="85"/>
      <c r="M116" s="85"/>
      <c r="N116" s="86"/>
      <c r="O116" s="86"/>
      <c r="P116" s="86"/>
      <c r="Q116" s="86"/>
      <c r="R116" s="87"/>
      <c r="S116" s="98"/>
      <c r="T116" s="141"/>
      <c r="U116" s="120"/>
      <c r="V116" s="135"/>
      <c r="W116" s="85"/>
      <c r="X116" s="118"/>
      <c r="Z116" s="82"/>
      <c r="AA116" s="82"/>
      <c r="AB116" s="145"/>
      <c r="AC116" s="143"/>
      <c r="AD116" s="152"/>
      <c r="AE116" s="152"/>
      <c r="AF116" s="152"/>
      <c r="AH116" s="84"/>
      <c r="AI116" s="84"/>
      <c r="AJ116" s="84"/>
      <c r="AK116" s="84"/>
      <c r="AL116" s="84"/>
      <c r="AM116" s="84"/>
      <c r="AN116" s="84"/>
      <c r="AO116" s="84"/>
      <c r="AP116" s="84"/>
      <c r="AQ116" s="84"/>
      <c r="AR116" s="84"/>
    </row>
    <row r="117" spans="2:44" s="146" customFormat="1" x14ac:dyDescent="0.2">
      <c r="B117" s="94"/>
      <c r="C117" s="94"/>
      <c r="D117" s="94"/>
      <c r="E117" s="94"/>
      <c r="F117" s="85"/>
      <c r="G117" s="85"/>
      <c r="H117" s="85"/>
      <c r="I117" s="85"/>
      <c r="J117" s="85"/>
      <c r="K117" s="85"/>
      <c r="L117" s="85"/>
      <c r="M117" s="85"/>
      <c r="N117" s="86"/>
      <c r="O117" s="86"/>
      <c r="P117" s="86"/>
      <c r="Q117" s="86"/>
      <c r="R117" s="87"/>
      <c r="S117" s="98"/>
      <c r="T117" s="141"/>
      <c r="U117" s="120"/>
      <c r="V117" s="135"/>
      <c r="W117" s="85"/>
      <c r="X117" s="118"/>
      <c r="Z117" s="82"/>
      <c r="AA117" s="82"/>
      <c r="AB117" s="145"/>
      <c r="AC117" s="143"/>
      <c r="AD117" s="152"/>
      <c r="AE117" s="152"/>
      <c r="AF117" s="152"/>
      <c r="AH117" s="84"/>
      <c r="AI117" s="84"/>
      <c r="AJ117" s="84"/>
      <c r="AK117" s="84"/>
      <c r="AL117" s="84"/>
      <c r="AM117" s="84"/>
      <c r="AN117" s="84"/>
      <c r="AO117" s="84"/>
      <c r="AP117" s="84"/>
      <c r="AQ117" s="84"/>
      <c r="AR117" s="84"/>
    </row>
    <row r="118" spans="2:44" s="146" customFormat="1" x14ac:dyDescent="0.2">
      <c r="B118" s="94"/>
      <c r="C118" s="94"/>
      <c r="D118" s="94"/>
      <c r="E118" s="94"/>
      <c r="F118" s="85"/>
      <c r="G118" s="85"/>
      <c r="H118" s="85"/>
      <c r="I118" s="85"/>
      <c r="J118" s="85"/>
      <c r="K118" s="85"/>
      <c r="L118" s="85"/>
      <c r="M118" s="85"/>
      <c r="N118" s="86"/>
      <c r="O118" s="86"/>
      <c r="P118" s="86"/>
      <c r="Q118" s="86"/>
      <c r="R118" s="87"/>
      <c r="S118" s="98"/>
      <c r="T118" s="141"/>
      <c r="U118" s="120"/>
      <c r="V118" s="135"/>
      <c r="W118" s="85"/>
      <c r="X118" s="118"/>
      <c r="Z118" s="82"/>
      <c r="AA118" s="82"/>
      <c r="AB118" s="145"/>
      <c r="AC118" s="143"/>
      <c r="AD118" s="152"/>
      <c r="AE118" s="152"/>
      <c r="AF118" s="152"/>
      <c r="AH118" s="84"/>
      <c r="AI118" s="84"/>
      <c r="AJ118" s="84"/>
      <c r="AK118" s="84"/>
      <c r="AL118" s="84"/>
      <c r="AM118" s="84"/>
      <c r="AN118" s="84"/>
      <c r="AO118" s="84"/>
      <c r="AP118" s="84"/>
      <c r="AQ118" s="84"/>
      <c r="AR118" s="84"/>
    </row>
    <row r="119" spans="2:44" s="146" customFormat="1" x14ac:dyDescent="0.2">
      <c r="B119" s="94"/>
      <c r="C119" s="94"/>
      <c r="D119" s="94"/>
      <c r="E119" s="94"/>
      <c r="F119" s="85"/>
      <c r="G119" s="85"/>
      <c r="H119" s="85"/>
      <c r="I119" s="85"/>
      <c r="J119" s="85"/>
      <c r="K119" s="85"/>
      <c r="L119" s="85"/>
      <c r="M119" s="85"/>
      <c r="N119" s="86"/>
      <c r="O119" s="86"/>
      <c r="P119" s="86"/>
      <c r="Q119" s="86"/>
      <c r="R119" s="87"/>
      <c r="S119" s="98"/>
      <c r="T119" s="141"/>
      <c r="U119" s="120"/>
      <c r="V119" s="135"/>
      <c r="W119" s="85"/>
      <c r="X119" s="118"/>
      <c r="Z119" s="82"/>
      <c r="AA119" s="82"/>
      <c r="AB119" s="145"/>
      <c r="AC119" s="143"/>
      <c r="AD119" s="152"/>
      <c r="AE119" s="152"/>
      <c r="AF119" s="152"/>
      <c r="AH119" s="84"/>
      <c r="AI119" s="84"/>
      <c r="AJ119" s="84"/>
      <c r="AK119" s="84"/>
      <c r="AL119" s="84"/>
      <c r="AM119" s="84"/>
      <c r="AN119" s="84"/>
      <c r="AO119" s="84"/>
      <c r="AP119" s="84"/>
      <c r="AQ119" s="84"/>
      <c r="AR119" s="84"/>
    </row>
    <row r="120" spans="2:44" s="146" customFormat="1" x14ac:dyDescent="0.2">
      <c r="B120" s="94"/>
      <c r="C120" s="94"/>
      <c r="D120" s="94"/>
      <c r="E120" s="94"/>
      <c r="F120" s="85"/>
      <c r="G120" s="85"/>
      <c r="H120" s="85"/>
      <c r="I120" s="85"/>
      <c r="J120" s="85"/>
      <c r="K120" s="85"/>
      <c r="L120" s="85"/>
      <c r="M120" s="85"/>
      <c r="N120" s="86"/>
      <c r="O120" s="86"/>
      <c r="P120" s="86"/>
      <c r="Q120" s="86"/>
      <c r="R120" s="87"/>
      <c r="S120" s="98"/>
      <c r="T120" s="141"/>
      <c r="U120" s="120"/>
      <c r="V120" s="135"/>
      <c r="W120" s="85"/>
      <c r="X120" s="118"/>
      <c r="Z120" s="82"/>
      <c r="AA120" s="82"/>
      <c r="AB120" s="145"/>
      <c r="AC120" s="143"/>
      <c r="AD120" s="152"/>
      <c r="AE120" s="152"/>
      <c r="AF120" s="152"/>
      <c r="AH120" s="84"/>
      <c r="AI120" s="84"/>
      <c r="AJ120" s="84"/>
      <c r="AK120" s="84"/>
      <c r="AL120" s="84"/>
      <c r="AM120" s="84"/>
      <c r="AN120" s="84"/>
      <c r="AO120" s="84"/>
      <c r="AP120" s="84"/>
      <c r="AQ120" s="84"/>
      <c r="AR120" s="84"/>
    </row>
    <row r="121" spans="2:44" s="146" customFormat="1" x14ac:dyDescent="0.2">
      <c r="B121" s="94"/>
      <c r="C121" s="94"/>
      <c r="D121" s="94"/>
      <c r="E121" s="94"/>
      <c r="F121" s="85"/>
      <c r="G121" s="85"/>
      <c r="H121" s="85"/>
      <c r="I121" s="85"/>
      <c r="J121" s="85"/>
      <c r="K121" s="85"/>
      <c r="L121" s="85"/>
      <c r="M121" s="85"/>
      <c r="N121" s="86"/>
      <c r="O121" s="86"/>
      <c r="P121" s="86"/>
      <c r="Q121" s="86"/>
      <c r="R121" s="87"/>
      <c r="S121" s="98"/>
      <c r="T121" s="141"/>
      <c r="U121" s="120"/>
      <c r="V121" s="135"/>
      <c r="W121" s="85"/>
      <c r="X121" s="118"/>
      <c r="Z121" s="82"/>
      <c r="AA121" s="82"/>
      <c r="AB121" s="145"/>
      <c r="AC121" s="143"/>
      <c r="AD121" s="152"/>
      <c r="AE121" s="152"/>
      <c r="AF121" s="152"/>
      <c r="AH121" s="84"/>
      <c r="AI121" s="84"/>
      <c r="AJ121" s="84"/>
      <c r="AK121" s="84"/>
      <c r="AL121" s="84"/>
      <c r="AM121" s="84"/>
      <c r="AN121" s="84"/>
      <c r="AO121" s="84"/>
      <c r="AP121" s="84"/>
      <c r="AQ121" s="84"/>
      <c r="AR121" s="84"/>
    </row>
    <row r="122" spans="2:44" s="146" customFormat="1" x14ac:dyDescent="0.2">
      <c r="B122" s="94"/>
      <c r="C122" s="94"/>
      <c r="D122" s="94"/>
      <c r="E122" s="94"/>
      <c r="F122" s="85"/>
      <c r="G122" s="85"/>
      <c r="H122" s="85"/>
      <c r="I122" s="85"/>
      <c r="J122" s="85"/>
      <c r="K122" s="85"/>
      <c r="L122" s="85"/>
      <c r="M122" s="85"/>
      <c r="N122" s="86"/>
      <c r="O122" s="86"/>
      <c r="P122" s="86"/>
      <c r="Q122" s="86"/>
      <c r="R122" s="87"/>
      <c r="S122" s="98"/>
      <c r="T122" s="141"/>
      <c r="U122" s="120"/>
      <c r="V122" s="135"/>
      <c r="W122" s="85"/>
      <c r="X122" s="118"/>
      <c r="Z122" s="82"/>
      <c r="AA122" s="82"/>
      <c r="AB122" s="145"/>
      <c r="AC122" s="143"/>
      <c r="AD122" s="152"/>
      <c r="AE122" s="152"/>
      <c r="AF122" s="152"/>
      <c r="AH122" s="84"/>
      <c r="AI122" s="84"/>
      <c r="AJ122" s="84"/>
      <c r="AK122" s="84"/>
      <c r="AL122" s="84"/>
      <c r="AM122" s="84"/>
      <c r="AN122" s="84"/>
      <c r="AO122" s="84"/>
      <c r="AP122" s="84"/>
      <c r="AQ122" s="84"/>
      <c r="AR122" s="84"/>
    </row>
    <row r="123" spans="2:44" s="146" customFormat="1" x14ac:dyDescent="0.2">
      <c r="B123" s="94"/>
      <c r="C123" s="94"/>
      <c r="D123" s="94"/>
      <c r="E123" s="94"/>
      <c r="F123" s="85"/>
      <c r="G123" s="85"/>
      <c r="H123" s="85"/>
      <c r="I123" s="85"/>
      <c r="J123" s="85"/>
      <c r="K123" s="85"/>
      <c r="L123" s="85"/>
      <c r="M123" s="85"/>
      <c r="N123" s="86"/>
      <c r="O123" s="86"/>
      <c r="P123" s="86"/>
      <c r="Q123" s="86"/>
      <c r="R123" s="87"/>
      <c r="S123" s="98"/>
      <c r="T123" s="141"/>
      <c r="U123" s="120"/>
      <c r="V123" s="135"/>
      <c r="W123" s="85"/>
      <c r="X123" s="118"/>
      <c r="Z123" s="82"/>
      <c r="AA123" s="82"/>
      <c r="AB123" s="145"/>
      <c r="AC123" s="143"/>
      <c r="AD123" s="152"/>
      <c r="AE123" s="152"/>
      <c r="AF123" s="152"/>
      <c r="AH123" s="84"/>
      <c r="AI123" s="84"/>
      <c r="AJ123" s="84"/>
      <c r="AK123" s="84"/>
      <c r="AL123" s="84"/>
      <c r="AM123" s="84"/>
      <c r="AN123" s="84"/>
      <c r="AO123" s="84"/>
      <c r="AP123" s="84"/>
      <c r="AQ123" s="84"/>
      <c r="AR123" s="84"/>
    </row>
    <row r="124" spans="2:44" s="146" customFormat="1" x14ac:dyDescent="0.2">
      <c r="B124" s="94"/>
      <c r="C124" s="94"/>
      <c r="D124" s="94"/>
      <c r="E124" s="94"/>
      <c r="F124" s="85"/>
      <c r="G124" s="85"/>
      <c r="H124" s="85"/>
      <c r="I124" s="85"/>
      <c r="J124" s="85"/>
      <c r="K124" s="85"/>
      <c r="L124" s="85"/>
      <c r="M124" s="85"/>
      <c r="N124" s="86"/>
      <c r="O124" s="86"/>
      <c r="P124" s="86"/>
      <c r="Q124" s="86"/>
      <c r="R124" s="87"/>
      <c r="S124" s="98"/>
      <c r="T124" s="141"/>
      <c r="U124" s="120"/>
      <c r="V124" s="135"/>
      <c r="W124" s="85"/>
      <c r="X124" s="118"/>
      <c r="Z124" s="82"/>
      <c r="AA124" s="82"/>
      <c r="AB124" s="145"/>
      <c r="AC124" s="143"/>
      <c r="AD124" s="152"/>
      <c r="AE124" s="152"/>
      <c r="AF124" s="152"/>
      <c r="AH124" s="84"/>
      <c r="AI124" s="84"/>
      <c r="AJ124" s="84"/>
      <c r="AK124" s="84"/>
      <c r="AL124" s="84"/>
      <c r="AM124" s="84"/>
      <c r="AN124" s="84"/>
      <c r="AO124" s="84"/>
      <c r="AP124" s="84"/>
      <c r="AQ124" s="84"/>
      <c r="AR124" s="84"/>
    </row>
    <row r="125" spans="2:44" s="146" customFormat="1" x14ac:dyDescent="0.2">
      <c r="B125" s="94"/>
      <c r="C125" s="94"/>
      <c r="D125" s="94"/>
      <c r="E125" s="94"/>
      <c r="F125" s="85"/>
      <c r="G125" s="85"/>
      <c r="H125" s="85"/>
      <c r="I125" s="85"/>
      <c r="J125" s="85"/>
      <c r="K125" s="85"/>
      <c r="L125" s="85"/>
      <c r="M125" s="85"/>
      <c r="N125" s="86"/>
      <c r="O125" s="86"/>
      <c r="P125" s="86"/>
      <c r="Q125" s="86"/>
      <c r="R125" s="87"/>
      <c r="S125" s="98"/>
      <c r="T125" s="141"/>
      <c r="U125" s="120"/>
      <c r="V125" s="135"/>
      <c r="W125" s="85"/>
      <c r="X125" s="118"/>
      <c r="Z125" s="82"/>
      <c r="AA125" s="82"/>
      <c r="AB125" s="145"/>
      <c r="AC125" s="143"/>
      <c r="AD125" s="152"/>
      <c r="AE125" s="152"/>
      <c r="AF125" s="152"/>
      <c r="AH125" s="84"/>
      <c r="AI125" s="84"/>
      <c r="AJ125" s="84"/>
      <c r="AK125" s="84"/>
      <c r="AL125" s="84"/>
      <c r="AM125" s="84"/>
      <c r="AN125" s="84"/>
      <c r="AO125" s="84"/>
      <c r="AP125" s="84"/>
      <c r="AQ125" s="84"/>
      <c r="AR125" s="84"/>
    </row>
    <row r="126" spans="2:44" s="146" customFormat="1" x14ac:dyDescent="0.2">
      <c r="B126" s="94"/>
      <c r="C126" s="94"/>
      <c r="D126" s="94"/>
      <c r="E126" s="94"/>
      <c r="F126" s="85"/>
      <c r="G126" s="85"/>
      <c r="H126" s="85"/>
      <c r="I126" s="85"/>
      <c r="J126" s="85"/>
      <c r="K126" s="85"/>
      <c r="L126" s="85"/>
      <c r="M126" s="85"/>
      <c r="N126" s="86"/>
      <c r="O126" s="86"/>
      <c r="P126" s="86"/>
      <c r="Q126" s="86"/>
      <c r="R126" s="87"/>
      <c r="S126" s="98"/>
      <c r="T126" s="141"/>
      <c r="U126" s="120"/>
      <c r="V126" s="135"/>
      <c r="W126" s="85"/>
      <c r="X126" s="118"/>
      <c r="Z126" s="82"/>
      <c r="AA126" s="82"/>
      <c r="AB126" s="145"/>
      <c r="AC126" s="143"/>
      <c r="AD126" s="152"/>
      <c r="AE126" s="152"/>
      <c r="AF126" s="152"/>
      <c r="AH126" s="84"/>
      <c r="AI126" s="84"/>
      <c r="AJ126" s="84"/>
      <c r="AK126" s="84"/>
      <c r="AL126" s="84"/>
      <c r="AM126" s="84"/>
      <c r="AN126" s="84"/>
      <c r="AO126" s="84"/>
      <c r="AP126" s="84"/>
      <c r="AQ126" s="84"/>
      <c r="AR126" s="84"/>
    </row>
    <row r="127" spans="2:44" s="146" customFormat="1" x14ac:dyDescent="0.2">
      <c r="B127" s="94"/>
      <c r="C127" s="94"/>
      <c r="D127" s="94"/>
      <c r="E127" s="94"/>
      <c r="F127" s="85"/>
      <c r="G127" s="85"/>
      <c r="H127" s="85"/>
      <c r="I127" s="85"/>
      <c r="J127" s="85"/>
      <c r="K127" s="85"/>
      <c r="L127" s="85"/>
      <c r="M127" s="85"/>
      <c r="N127" s="86"/>
      <c r="O127" s="86"/>
      <c r="P127" s="86"/>
      <c r="Q127" s="86"/>
      <c r="R127" s="87"/>
      <c r="S127" s="98"/>
      <c r="T127" s="141"/>
      <c r="U127" s="120"/>
      <c r="V127" s="135"/>
      <c r="W127" s="85"/>
      <c r="X127" s="118"/>
      <c r="Z127" s="82"/>
      <c r="AA127" s="82"/>
      <c r="AB127" s="145"/>
      <c r="AC127" s="143"/>
      <c r="AD127" s="152"/>
      <c r="AE127" s="152"/>
      <c r="AF127" s="152"/>
      <c r="AH127" s="84"/>
      <c r="AI127" s="84"/>
      <c r="AJ127" s="84"/>
      <c r="AK127" s="84"/>
      <c r="AL127" s="84"/>
      <c r="AM127" s="84"/>
      <c r="AN127" s="84"/>
      <c r="AO127" s="84"/>
      <c r="AP127" s="84"/>
      <c r="AQ127" s="84"/>
      <c r="AR127" s="84"/>
    </row>
    <row r="128" spans="2:44" s="146" customFormat="1" x14ac:dyDescent="0.2">
      <c r="B128" s="94"/>
      <c r="C128" s="94"/>
      <c r="D128" s="94"/>
      <c r="E128" s="94"/>
      <c r="F128" s="85"/>
      <c r="G128" s="85"/>
      <c r="H128" s="85"/>
      <c r="I128" s="85"/>
      <c r="J128" s="85"/>
      <c r="K128" s="85"/>
      <c r="L128" s="85"/>
      <c r="M128" s="85"/>
      <c r="N128" s="86"/>
      <c r="O128" s="86"/>
      <c r="P128" s="86"/>
      <c r="Q128" s="86"/>
      <c r="R128" s="87"/>
      <c r="S128" s="98"/>
      <c r="T128" s="141"/>
      <c r="U128" s="120"/>
      <c r="V128" s="135"/>
      <c r="W128" s="85"/>
      <c r="X128" s="118"/>
      <c r="Z128" s="82"/>
      <c r="AA128" s="82"/>
      <c r="AB128" s="145"/>
      <c r="AC128" s="143"/>
      <c r="AD128" s="152"/>
      <c r="AE128" s="152"/>
      <c r="AF128" s="152"/>
      <c r="AH128" s="84"/>
      <c r="AI128" s="84"/>
      <c r="AJ128" s="84"/>
      <c r="AK128" s="84"/>
      <c r="AL128" s="84"/>
      <c r="AM128" s="84"/>
      <c r="AN128" s="84"/>
      <c r="AO128" s="84"/>
      <c r="AP128" s="84"/>
      <c r="AQ128" s="84"/>
      <c r="AR128" s="84"/>
    </row>
    <row r="129" spans="2:44" s="146" customFormat="1" x14ac:dyDescent="0.2">
      <c r="B129" s="94"/>
      <c r="C129" s="94"/>
      <c r="D129" s="94"/>
      <c r="E129" s="94"/>
      <c r="F129" s="85"/>
      <c r="G129" s="85"/>
      <c r="H129" s="85"/>
      <c r="I129" s="85"/>
      <c r="J129" s="85"/>
      <c r="K129" s="85"/>
      <c r="L129" s="85"/>
      <c r="M129" s="85"/>
      <c r="N129" s="86"/>
      <c r="O129" s="86"/>
      <c r="P129" s="86"/>
      <c r="Q129" s="86"/>
      <c r="R129" s="87"/>
      <c r="S129" s="98"/>
      <c r="T129" s="141"/>
      <c r="U129" s="120"/>
      <c r="V129" s="135"/>
      <c r="W129" s="85"/>
      <c r="X129" s="118"/>
      <c r="Z129" s="82"/>
      <c r="AA129" s="82"/>
      <c r="AB129" s="145"/>
      <c r="AC129" s="143"/>
      <c r="AD129" s="152"/>
      <c r="AE129" s="152"/>
      <c r="AF129" s="152"/>
      <c r="AH129" s="84"/>
      <c r="AI129" s="84"/>
      <c r="AJ129" s="84"/>
      <c r="AK129" s="84"/>
      <c r="AL129" s="84"/>
      <c r="AM129" s="84"/>
      <c r="AN129" s="84"/>
      <c r="AO129" s="84"/>
      <c r="AP129" s="84"/>
      <c r="AQ129" s="84"/>
      <c r="AR129" s="84"/>
    </row>
    <row r="130" spans="2:44" s="146" customFormat="1" x14ac:dyDescent="0.2">
      <c r="B130" s="94"/>
      <c r="C130" s="94"/>
      <c r="D130" s="94"/>
      <c r="E130" s="94"/>
      <c r="F130" s="85"/>
      <c r="G130" s="85"/>
      <c r="H130" s="85"/>
      <c r="I130" s="85"/>
      <c r="J130" s="85"/>
      <c r="K130" s="85"/>
      <c r="L130" s="85"/>
      <c r="M130" s="85"/>
      <c r="N130" s="86"/>
      <c r="O130" s="86"/>
      <c r="P130" s="86"/>
      <c r="Q130" s="86"/>
      <c r="R130" s="87"/>
      <c r="S130" s="98"/>
      <c r="T130" s="141"/>
      <c r="U130" s="120"/>
      <c r="V130" s="135"/>
      <c r="W130" s="85"/>
      <c r="X130" s="118"/>
      <c r="Z130" s="82"/>
      <c r="AA130" s="82"/>
      <c r="AB130" s="145"/>
      <c r="AC130" s="143"/>
      <c r="AD130" s="152"/>
      <c r="AE130" s="152"/>
      <c r="AF130" s="152"/>
      <c r="AH130" s="84"/>
      <c r="AI130" s="84"/>
      <c r="AJ130" s="84"/>
      <c r="AK130" s="84"/>
      <c r="AL130" s="84"/>
      <c r="AM130" s="84"/>
      <c r="AN130" s="84"/>
      <c r="AO130" s="84"/>
      <c r="AP130" s="84"/>
      <c r="AQ130" s="84"/>
      <c r="AR130" s="84"/>
    </row>
    <row r="131" spans="2:44" s="146" customFormat="1" x14ac:dyDescent="0.2">
      <c r="B131" s="94"/>
      <c r="C131" s="94"/>
      <c r="D131" s="94"/>
      <c r="E131" s="94"/>
      <c r="F131" s="85"/>
      <c r="G131" s="85"/>
      <c r="H131" s="85"/>
      <c r="I131" s="85"/>
      <c r="J131" s="85"/>
      <c r="K131" s="85"/>
      <c r="L131" s="85"/>
      <c r="M131" s="85"/>
      <c r="N131" s="86"/>
      <c r="O131" s="86"/>
      <c r="P131" s="86"/>
      <c r="Q131" s="86"/>
      <c r="R131" s="87"/>
      <c r="S131" s="98"/>
      <c r="T131" s="141"/>
      <c r="U131" s="120"/>
      <c r="V131" s="135"/>
      <c r="W131" s="85"/>
      <c r="X131" s="118"/>
      <c r="Z131" s="82"/>
      <c r="AA131" s="82"/>
      <c r="AB131" s="145"/>
      <c r="AC131" s="143"/>
      <c r="AD131" s="152"/>
      <c r="AE131" s="152"/>
      <c r="AF131" s="152"/>
      <c r="AH131" s="84"/>
      <c r="AI131" s="84"/>
      <c r="AJ131" s="84"/>
      <c r="AK131" s="84"/>
      <c r="AL131" s="84"/>
      <c r="AM131" s="84"/>
      <c r="AN131" s="84"/>
      <c r="AO131" s="84"/>
      <c r="AP131" s="84"/>
      <c r="AQ131" s="84"/>
      <c r="AR131" s="84"/>
    </row>
    <row r="132" spans="2:44" s="146" customFormat="1" x14ac:dyDescent="0.2">
      <c r="B132" s="94"/>
      <c r="C132" s="94"/>
      <c r="D132" s="94"/>
      <c r="E132" s="94"/>
      <c r="F132" s="85"/>
      <c r="G132" s="85"/>
      <c r="H132" s="85"/>
      <c r="I132" s="85"/>
      <c r="J132" s="85"/>
      <c r="K132" s="85"/>
      <c r="L132" s="85"/>
      <c r="M132" s="85"/>
      <c r="N132" s="86"/>
      <c r="O132" s="86"/>
      <c r="P132" s="86"/>
      <c r="Q132" s="86"/>
      <c r="R132" s="87"/>
      <c r="S132" s="98"/>
      <c r="T132" s="141"/>
      <c r="U132" s="120"/>
      <c r="V132" s="135"/>
      <c r="W132" s="85"/>
      <c r="X132" s="118"/>
      <c r="Z132" s="82"/>
      <c r="AA132" s="82"/>
      <c r="AB132" s="145"/>
      <c r="AC132" s="143"/>
      <c r="AD132" s="152"/>
      <c r="AE132" s="152"/>
      <c r="AF132" s="152"/>
      <c r="AH132" s="84"/>
      <c r="AI132" s="84"/>
      <c r="AJ132" s="84"/>
      <c r="AK132" s="84"/>
      <c r="AL132" s="84"/>
      <c r="AM132" s="84"/>
      <c r="AN132" s="84"/>
      <c r="AO132" s="84"/>
      <c r="AP132" s="84"/>
      <c r="AQ132" s="84"/>
      <c r="AR132" s="84"/>
    </row>
    <row r="133" spans="2:44" s="146" customFormat="1" x14ac:dyDescent="0.2">
      <c r="B133" s="94"/>
      <c r="C133" s="94"/>
      <c r="D133" s="94"/>
      <c r="E133" s="94"/>
      <c r="F133" s="85"/>
      <c r="G133" s="85"/>
      <c r="H133" s="85"/>
      <c r="I133" s="85"/>
      <c r="J133" s="85"/>
      <c r="K133" s="85"/>
      <c r="L133" s="85"/>
      <c r="M133" s="85"/>
      <c r="N133" s="86"/>
      <c r="O133" s="86"/>
      <c r="P133" s="86"/>
      <c r="Q133" s="86"/>
      <c r="R133" s="87"/>
      <c r="S133" s="98"/>
      <c r="T133" s="141"/>
      <c r="U133" s="120"/>
      <c r="V133" s="135"/>
      <c r="W133" s="85"/>
      <c r="X133" s="118"/>
      <c r="Z133" s="82"/>
      <c r="AA133" s="82"/>
      <c r="AB133" s="145"/>
      <c r="AC133" s="143"/>
      <c r="AD133" s="152"/>
      <c r="AE133" s="152"/>
      <c r="AF133" s="152"/>
      <c r="AH133" s="84"/>
      <c r="AI133" s="84"/>
      <c r="AJ133" s="84"/>
      <c r="AK133" s="84"/>
      <c r="AL133" s="84"/>
      <c r="AM133" s="84"/>
      <c r="AN133" s="84"/>
      <c r="AO133" s="84"/>
      <c r="AP133" s="84"/>
      <c r="AQ133" s="84"/>
      <c r="AR133" s="84"/>
    </row>
    <row r="134" spans="2:44" s="146" customFormat="1" x14ac:dyDescent="0.2">
      <c r="B134" s="94"/>
      <c r="C134" s="94"/>
      <c r="D134" s="94"/>
      <c r="E134" s="94"/>
      <c r="F134" s="85"/>
      <c r="G134" s="85"/>
      <c r="H134" s="85"/>
      <c r="I134" s="85"/>
      <c r="J134" s="85"/>
      <c r="K134" s="85"/>
      <c r="L134" s="85"/>
      <c r="M134" s="85"/>
      <c r="N134" s="86"/>
      <c r="O134" s="86"/>
      <c r="P134" s="86"/>
      <c r="Q134" s="86"/>
      <c r="R134" s="87"/>
      <c r="S134" s="98"/>
      <c r="T134" s="141"/>
      <c r="U134" s="120"/>
      <c r="V134" s="135"/>
      <c r="W134" s="85"/>
      <c r="X134" s="118"/>
      <c r="Z134" s="82"/>
      <c r="AA134" s="82"/>
      <c r="AB134" s="145"/>
      <c r="AC134" s="143"/>
      <c r="AD134" s="152"/>
      <c r="AE134" s="152"/>
      <c r="AF134" s="152"/>
      <c r="AH134" s="84"/>
      <c r="AI134" s="84"/>
      <c r="AJ134" s="84"/>
      <c r="AK134" s="84"/>
      <c r="AL134" s="84"/>
      <c r="AM134" s="84"/>
      <c r="AN134" s="84"/>
      <c r="AO134" s="84"/>
      <c r="AP134" s="84"/>
      <c r="AQ134" s="84"/>
      <c r="AR134" s="84"/>
    </row>
    <row r="135" spans="2:44" s="146" customFormat="1" x14ac:dyDescent="0.2">
      <c r="B135" s="94"/>
      <c r="C135" s="94"/>
      <c r="D135" s="94"/>
      <c r="E135" s="94"/>
      <c r="F135" s="85"/>
      <c r="G135" s="85"/>
      <c r="H135" s="85"/>
      <c r="I135" s="85"/>
      <c r="J135" s="85"/>
      <c r="K135" s="85"/>
      <c r="L135" s="85"/>
      <c r="M135" s="85"/>
      <c r="N135" s="86"/>
      <c r="O135" s="86"/>
      <c r="P135" s="86"/>
      <c r="Q135" s="86"/>
      <c r="R135" s="87"/>
      <c r="S135" s="98"/>
      <c r="T135" s="141"/>
      <c r="U135" s="120"/>
      <c r="V135" s="135"/>
      <c r="W135" s="85"/>
      <c r="X135" s="118"/>
      <c r="Z135" s="82"/>
      <c r="AA135" s="82"/>
      <c r="AB135" s="145"/>
      <c r="AC135" s="143"/>
      <c r="AD135" s="152"/>
      <c r="AE135" s="152"/>
      <c r="AF135" s="152"/>
      <c r="AH135" s="84"/>
      <c r="AI135" s="84"/>
      <c r="AJ135" s="84"/>
      <c r="AK135" s="84"/>
      <c r="AL135" s="84"/>
      <c r="AM135" s="84"/>
      <c r="AN135" s="84"/>
      <c r="AO135" s="84"/>
      <c r="AP135" s="84"/>
      <c r="AQ135" s="84"/>
      <c r="AR135" s="84"/>
    </row>
    <row r="136" spans="2:44" s="146" customFormat="1" x14ac:dyDescent="0.2">
      <c r="B136" s="94"/>
      <c r="C136" s="94"/>
      <c r="D136" s="94"/>
      <c r="E136" s="94"/>
      <c r="F136" s="85"/>
      <c r="G136" s="85"/>
      <c r="H136" s="85"/>
      <c r="I136" s="85"/>
      <c r="J136" s="85"/>
      <c r="K136" s="85"/>
      <c r="L136" s="85"/>
      <c r="M136" s="85"/>
      <c r="N136" s="86"/>
      <c r="O136" s="86"/>
      <c r="P136" s="86"/>
      <c r="Q136" s="86"/>
      <c r="R136" s="87"/>
      <c r="S136" s="98"/>
      <c r="T136" s="141"/>
      <c r="U136" s="120"/>
      <c r="V136" s="135"/>
      <c r="W136" s="85"/>
      <c r="X136" s="118"/>
      <c r="Z136" s="82"/>
      <c r="AA136" s="82"/>
      <c r="AB136" s="145"/>
      <c r="AC136" s="143"/>
      <c r="AD136" s="152"/>
      <c r="AE136" s="152"/>
      <c r="AF136" s="152"/>
      <c r="AH136" s="84"/>
      <c r="AI136" s="84"/>
      <c r="AJ136" s="84"/>
      <c r="AK136" s="84"/>
      <c r="AL136" s="84"/>
      <c r="AM136" s="84"/>
      <c r="AN136" s="84"/>
      <c r="AO136" s="84"/>
      <c r="AP136" s="84"/>
      <c r="AQ136" s="84"/>
      <c r="AR136" s="84"/>
    </row>
    <row r="137" spans="2:44" s="146" customFormat="1" x14ac:dyDescent="0.2">
      <c r="B137" s="94"/>
      <c r="C137" s="94"/>
      <c r="D137" s="94"/>
      <c r="E137" s="94"/>
      <c r="F137" s="85"/>
      <c r="G137" s="85"/>
      <c r="H137" s="85"/>
      <c r="I137" s="85"/>
      <c r="J137" s="85"/>
      <c r="K137" s="85"/>
      <c r="L137" s="85"/>
      <c r="M137" s="85"/>
      <c r="N137" s="86"/>
      <c r="O137" s="86"/>
      <c r="P137" s="86"/>
      <c r="Q137" s="86"/>
      <c r="R137" s="87"/>
      <c r="S137" s="98"/>
      <c r="T137" s="141"/>
      <c r="U137" s="120"/>
      <c r="V137" s="135"/>
      <c r="W137" s="85"/>
      <c r="X137" s="118"/>
      <c r="Z137" s="82"/>
      <c r="AA137" s="82"/>
      <c r="AB137" s="145"/>
      <c r="AC137" s="143"/>
      <c r="AD137" s="152"/>
      <c r="AE137" s="152"/>
      <c r="AF137" s="152"/>
      <c r="AH137" s="84"/>
      <c r="AI137" s="84"/>
      <c r="AJ137" s="84"/>
      <c r="AK137" s="84"/>
      <c r="AL137" s="84"/>
      <c r="AM137" s="84"/>
      <c r="AN137" s="84"/>
      <c r="AO137" s="84"/>
      <c r="AP137" s="84"/>
      <c r="AQ137" s="84"/>
      <c r="AR137" s="84"/>
    </row>
    <row r="138" spans="2:44" s="146" customFormat="1" x14ac:dyDescent="0.2">
      <c r="B138" s="94"/>
      <c r="C138" s="94"/>
      <c r="D138" s="94"/>
      <c r="E138" s="94"/>
      <c r="F138" s="85"/>
      <c r="G138" s="85"/>
      <c r="H138" s="85"/>
      <c r="I138" s="85"/>
      <c r="J138" s="85"/>
      <c r="K138" s="85"/>
      <c r="L138" s="85"/>
      <c r="M138" s="85"/>
      <c r="N138" s="86"/>
      <c r="O138" s="86"/>
      <c r="P138" s="86"/>
      <c r="Q138" s="86"/>
      <c r="R138" s="87"/>
      <c r="S138" s="98"/>
      <c r="T138" s="141"/>
      <c r="U138" s="120"/>
      <c r="V138" s="135"/>
      <c r="W138" s="85"/>
      <c r="X138" s="118"/>
      <c r="Z138" s="82"/>
      <c r="AA138" s="82"/>
      <c r="AB138" s="145"/>
      <c r="AC138" s="143"/>
      <c r="AD138" s="152"/>
      <c r="AE138" s="152"/>
      <c r="AF138" s="152"/>
      <c r="AH138" s="84"/>
      <c r="AI138" s="84"/>
      <c r="AJ138" s="84"/>
      <c r="AK138" s="84"/>
      <c r="AL138" s="84"/>
      <c r="AM138" s="84"/>
      <c r="AN138" s="84"/>
      <c r="AO138" s="84"/>
      <c r="AP138" s="84"/>
      <c r="AQ138" s="84"/>
      <c r="AR138" s="84"/>
    </row>
    <row r="139" spans="2:44" s="146" customFormat="1" x14ac:dyDescent="0.2">
      <c r="B139" s="94"/>
      <c r="C139" s="94"/>
      <c r="D139" s="94"/>
      <c r="E139" s="94"/>
      <c r="F139" s="85"/>
      <c r="G139" s="85"/>
      <c r="H139" s="85"/>
      <c r="I139" s="85"/>
      <c r="J139" s="85"/>
      <c r="K139" s="85"/>
      <c r="L139" s="85"/>
      <c r="M139" s="85"/>
      <c r="N139" s="86"/>
      <c r="O139" s="86"/>
      <c r="P139" s="86"/>
      <c r="Q139" s="86"/>
      <c r="R139" s="87"/>
      <c r="S139" s="98"/>
      <c r="T139" s="141"/>
      <c r="U139" s="120"/>
      <c r="V139" s="135"/>
      <c r="W139" s="85"/>
      <c r="X139" s="118"/>
      <c r="Z139" s="82"/>
      <c r="AA139" s="82"/>
      <c r="AB139" s="145"/>
      <c r="AC139" s="143"/>
      <c r="AD139" s="152"/>
      <c r="AE139" s="152"/>
      <c r="AF139" s="152"/>
      <c r="AH139" s="84"/>
      <c r="AI139" s="84"/>
      <c r="AJ139" s="84"/>
      <c r="AK139" s="84"/>
      <c r="AL139" s="84"/>
      <c r="AM139" s="84"/>
      <c r="AN139" s="84"/>
      <c r="AO139" s="84"/>
      <c r="AP139" s="84"/>
      <c r="AQ139" s="84"/>
      <c r="AR139" s="84"/>
    </row>
    <row r="140" spans="2:44" s="146" customFormat="1" x14ac:dyDescent="0.2">
      <c r="B140" s="94"/>
      <c r="C140" s="94"/>
      <c r="D140" s="94"/>
      <c r="E140" s="94"/>
      <c r="F140" s="85"/>
      <c r="G140" s="85"/>
      <c r="H140" s="85"/>
      <c r="I140" s="85"/>
      <c r="J140" s="85"/>
      <c r="K140" s="85"/>
      <c r="L140" s="85"/>
      <c r="M140" s="85"/>
      <c r="N140" s="86"/>
      <c r="O140" s="86"/>
      <c r="P140" s="86"/>
      <c r="Q140" s="86"/>
      <c r="R140" s="87"/>
      <c r="S140" s="98"/>
      <c r="T140" s="141"/>
      <c r="U140" s="120"/>
      <c r="V140" s="135"/>
      <c r="W140" s="85"/>
      <c r="X140" s="118"/>
      <c r="Z140" s="82"/>
      <c r="AA140" s="82"/>
      <c r="AB140" s="145"/>
      <c r="AC140" s="143"/>
      <c r="AD140" s="152"/>
      <c r="AE140" s="152"/>
      <c r="AF140" s="152"/>
      <c r="AH140" s="84"/>
      <c r="AI140" s="84"/>
      <c r="AJ140" s="84"/>
      <c r="AK140" s="84"/>
      <c r="AL140" s="84"/>
      <c r="AM140" s="84"/>
      <c r="AN140" s="84"/>
      <c r="AO140" s="84"/>
      <c r="AP140" s="84"/>
      <c r="AQ140" s="84"/>
      <c r="AR140" s="84"/>
    </row>
    <row r="141" spans="2:44" s="146" customFormat="1" x14ac:dyDescent="0.2">
      <c r="B141" s="94"/>
      <c r="C141" s="94"/>
      <c r="D141" s="94"/>
      <c r="E141" s="94"/>
      <c r="F141" s="85"/>
      <c r="G141" s="85"/>
      <c r="H141" s="85"/>
      <c r="I141" s="85"/>
      <c r="J141" s="85"/>
      <c r="K141" s="85"/>
      <c r="L141" s="85"/>
      <c r="M141" s="85"/>
      <c r="N141" s="86"/>
      <c r="O141" s="86"/>
      <c r="P141" s="86"/>
      <c r="Q141" s="86"/>
      <c r="R141" s="87"/>
      <c r="S141" s="98"/>
      <c r="T141" s="141"/>
      <c r="U141" s="120"/>
      <c r="V141" s="135"/>
      <c r="W141" s="85"/>
      <c r="X141" s="118"/>
      <c r="Z141" s="82"/>
      <c r="AA141" s="82"/>
      <c r="AB141" s="145"/>
      <c r="AC141" s="143"/>
      <c r="AD141" s="152"/>
      <c r="AE141" s="152"/>
      <c r="AF141" s="152"/>
      <c r="AH141" s="84"/>
      <c r="AI141" s="84"/>
      <c r="AJ141" s="84"/>
      <c r="AK141" s="84"/>
      <c r="AL141" s="84"/>
      <c r="AM141" s="84"/>
      <c r="AN141" s="84"/>
      <c r="AO141" s="84"/>
      <c r="AP141" s="84"/>
      <c r="AQ141" s="84"/>
      <c r="AR141" s="84"/>
    </row>
    <row r="142" spans="2:44" s="146" customFormat="1" x14ac:dyDescent="0.2">
      <c r="B142" s="94"/>
      <c r="C142" s="94"/>
      <c r="D142" s="94"/>
      <c r="E142" s="94"/>
      <c r="F142" s="85"/>
      <c r="G142" s="85"/>
      <c r="H142" s="85"/>
      <c r="I142" s="85"/>
      <c r="J142" s="85"/>
      <c r="K142" s="85"/>
      <c r="L142" s="85"/>
      <c r="M142" s="85"/>
      <c r="N142" s="86"/>
      <c r="O142" s="86"/>
      <c r="P142" s="86"/>
      <c r="Q142" s="86"/>
      <c r="R142" s="87"/>
      <c r="S142" s="98"/>
      <c r="T142" s="141"/>
      <c r="U142" s="120"/>
      <c r="V142" s="135"/>
      <c r="W142" s="85"/>
      <c r="X142" s="118"/>
      <c r="Z142" s="82"/>
      <c r="AA142" s="82"/>
      <c r="AB142" s="145"/>
      <c r="AC142" s="143"/>
      <c r="AD142" s="152"/>
      <c r="AE142" s="152"/>
      <c r="AF142" s="152"/>
      <c r="AH142" s="84"/>
      <c r="AI142" s="84"/>
      <c r="AJ142" s="84"/>
      <c r="AK142" s="84"/>
      <c r="AL142" s="84"/>
      <c r="AM142" s="84"/>
      <c r="AN142" s="84"/>
      <c r="AO142" s="84"/>
      <c r="AP142" s="84"/>
      <c r="AQ142" s="84"/>
      <c r="AR142" s="84"/>
    </row>
    <row r="143" spans="2:44" s="146" customFormat="1" x14ac:dyDescent="0.2">
      <c r="B143" s="94"/>
      <c r="C143" s="94"/>
      <c r="D143" s="94"/>
      <c r="E143" s="94"/>
      <c r="F143" s="85"/>
      <c r="G143" s="85"/>
      <c r="H143" s="85"/>
      <c r="I143" s="85"/>
      <c r="J143" s="85"/>
      <c r="K143" s="85"/>
      <c r="L143" s="85"/>
      <c r="M143" s="85"/>
      <c r="N143" s="86"/>
      <c r="O143" s="86"/>
      <c r="P143" s="86"/>
      <c r="Q143" s="86"/>
      <c r="R143" s="87"/>
      <c r="S143" s="98"/>
      <c r="T143" s="141"/>
      <c r="U143" s="120"/>
      <c r="V143" s="135"/>
      <c r="W143" s="85"/>
      <c r="X143" s="118"/>
      <c r="Z143" s="82"/>
      <c r="AA143" s="82"/>
      <c r="AB143" s="145"/>
      <c r="AC143" s="143"/>
      <c r="AD143" s="152"/>
      <c r="AE143" s="152"/>
      <c r="AF143" s="152"/>
      <c r="AH143" s="84"/>
      <c r="AI143" s="84"/>
      <c r="AJ143" s="84"/>
      <c r="AK143" s="84"/>
      <c r="AL143" s="84"/>
      <c r="AM143" s="84"/>
      <c r="AN143" s="84"/>
      <c r="AO143" s="84"/>
      <c r="AP143" s="84"/>
      <c r="AQ143" s="84"/>
      <c r="AR143" s="84"/>
    </row>
    <row r="144" spans="2:44" s="146" customFormat="1" x14ac:dyDescent="0.2">
      <c r="B144" s="94"/>
      <c r="C144" s="94"/>
      <c r="D144" s="94"/>
      <c r="E144" s="94"/>
      <c r="F144" s="85"/>
      <c r="G144" s="85"/>
      <c r="H144" s="85"/>
      <c r="I144" s="85"/>
      <c r="J144" s="85"/>
      <c r="K144" s="85"/>
      <c r="L144" s="85"/>
      <c r="M144" s="85"/>
      <c r="N144" s="86"/>
      <c r="O144" s="86"/>
      <c r="P144" s="86"/>
      <c r="Q144" s="86"/>
      <c r="R144" s="87"/>
      <c r="S144" s="98"/>
      <c r="T144" s="141"/>
      <c r="U144" s="120"/>
      <c r="V144" s="135"/>
      <c r="W144" s="85"/>
      <c r="X144" s="118"/>
      <c r="Z144" s="82"/>
      <c r="AA144" s="82"/>
      <c r="AB144" s="145"/>
      <c r="AC144" s="143"/>
      <c r="AD144" s="152"/>
      <c r="AE144" s="152"/>
      <c r="AF144" s="152"/>
      <c r="AH144" s="84"/>
      <c r="AI144" s="84"/>
      <c r="AJ144" s="84"/>
      <c r="AK144" s="84"/>
      <c r="AL144" s="84"/>
      <c r="AM144" s="84"/>
      <c r="AN144" s="84"/>
      <c r="AO144" s="84"/>
      <c r="AP144" s="84"/>
      <c r="AQ144" s="84"/>
      <c r="AR144" s="84"/>
    </row>
    <row r="145" spans="2:44" s="146" customFormat="1" x14ac:dyDescent="0.2">
      <c r="B145" s="94"/>
      <c r="C145" s="94"/>
      <c r="D145" s="94"/>
      <c r="E145" s="94"/>
      <c r="F145" s="85"/>
      <c r="G145" s="85"/>
      <c r="H145" s="85"/>
      <c r="I145" s="85"/>
      <c r="J145" s="85"/>
      <c r="K145" s="85"/>
      <c r="L145" s="85"/>
      <c r="M145" s="85"/>
      <c r="N145" s="86"/>
      <c r="O145" s="86"/>
      <c r="P145" s="86"/>
      <c r="Q145" s="86"/>
      <c r="R145" s="87"/>
      <c r="S145" s="98"/>
      <c r="T145" s="141"/>
      <c r="U145" s="120"/>
      <c r="V145" s="135"/>
      <c r="W145" s="85"/>
      <c r="X145" s="118"/>
      <c r="Z145" s="82"/>
      <c r="AA145" s="82"/>
      <c r="AB145" s="145"/>
      <c r="AC145" s="143"/>
      <c r="AD145" s="152"/>
      <c r="AE145" s="152"/>
      <c r="AF145" s="152"/>
      <c r="AH145" s="84"/>
      <c r="AI145" s="84"/>
      <c r="AJ145" s="84"/>
      <c r="AK145" s="84"/>
      <c r="AL145" s="84"/>
      <c r="AM145" s="84"/>
      <c r="AN145" s="84"/>
      <c r="AO145" s="84"/>
      <c r="AP145" s="84"/>
      <c r="AQ145" s="84"/>
      <c r="AR145" s="84"/>
    </row>
    <row r="146" spans="2:44" s="146" customFormat="1" x14ac:dyDescent="0.2">
      <c r="B146" s="94"/>
      <c r="C146" s="94"/>
      <c r="D146" s="94"/>
      <c r="E146" s="94"/>
      <c r="F146" s="85"/>
      <c r="G146" s="85"/>
      <c r="H146" s="85"/>
      <c r="I146" s="85"/>
      <c r="J146" s="85"/>
      <c r="K146" s="85"/>
      <c r="L146" s="85"/>
      <c r="M146" s="85"/>
      <c r="N146" s="86"/>
      <c r="O146" s="86"/>
      <c r="P146" s="86"/>
      <c r="Q146" s="86"/>
      <c r="R146" s="87"/>
      <c r="S146" s="98"/>
      <c r="T146" s="141"/>
      <c r="U146" s="120"/>
      <c r="V146" s="135"/>
      <c r="W146" s="85"/>
      <c r="X146" s="118"/>
      <c r="Z146" s="82"/>
      <c r="AA146" s="82"/>
      <c r="AB146" s="145"/>
      <c r="AC146" s="143"/>
      <c r="AD146" s="152"/>
      <c r="AE146" s="152"/>
      <c r="AF146" s="152"/>
      <c r="AH146" s="84"/>
      <c r="AI146" s="84"/>
      <c r="AJ146" s="84"/>
      <c r="AK146" s="84"/>
      <c r="AL146" s="84"/>
      <c r="AM146" s="84"/>
      <c r="AN146" s="84"/>
      <c r="AO146" s="84"/>
      <c r="AP146" s="84"/>
      <c r="AQ146" s="84"/>
      <c r="AR146" s="84"/>
    </row>
    <row r="147" spans="2:44" s="146" customFormat="1" x14ac:dyDescent="0.2">
      <c r="B147" s="94"/>
      <c r="C147" s="94"/>
      <c r="D147" s="94"/>
      <c r="E147" s="94"/>
      <c r="F147" s="85"/>
      <c r="G147" s="85"/>
      <c r="H147" s="85"/>
      <c r="I147" s="85"/>
      <c r="J147" s="85"/>
      <c r="K147" s="85"/>
      <c r="L147" s="85"/>
      <c r="M147" s="85"/>
      <c r="N147" s="86"/>
      <c r="O147" s="86"/>
      <c r="P147" s="86"/>
      <c r="Q147" s="86"/>
      <c r="R147" s="87"/>
      <c r="S147" s="98"/>
      <c r="T147" s="141"/>
      <c r="U147" s="120"/>
      <c r="V147" s="135"/>
      <c r="W147" s="85"/>
      <c r="X147" s="118"/>
      <c r="Z147" s="82"/>
      <c r="AA147" s="82"/>
      <c r="AB147" s="145"/>
      <c r="AC147" s="143"/>
      <c r="AD147" s="152"/>
      <c r="AE147" s="152"/>
      <c r="AF147" s="152"/>
      <c r="AH147" s="84"/>
      <c r="AI147" s="84"/>
      <c r="AJ147" s="84"/>
      <c r="AK147" s="84"/>
      <c r="AL147" s="84"/>
      <c r="AM147" s="84"/>
      <c r="AN147" s="84"/>
      <c r="AO147" s="84"/>
      <c r="AP147" s="84"/>
      <c r="AQ147" s="84"/>
      <c r="AR147" s="84"/>
    </row>
    <row r="148" spans="2:44" s="146" customFormat="1" x14ac:dyDescent="0.2">
      <c r="B148" s="94"/>
      <c r="C148" s="94"/>
      <c r="D148" s="94"/>
      <c r="E148" s="94"/>
      <c r="F148" s="85"/>
      <c r="G148" s="85"/>
      <c r="H148" s="85"/>
      <c r="I148" s="85"/>
      <c r="J148" s="85"/>
      <c r="K148" s="85"/>
      <c r="L148" s="85"/>
      <c r="M148" s="85"/>
      <c r="N148" s="86"/>
      <c r="O148" s="86"/>
      <c r="P148" s="86"/>
      <c r="Q148" s="86"/>
      <c r="R148" s="87"/>
      <c r="S148" s="98"/>
      <c r="T148" s="141"/>
      <c r="U148" s="120"/>
      <c r="V148" s="135"/>
      <c r="W148" s="85"/>
      <c r="X148" s="118"/>
      <c r="Z148" s="82"/>
      <c r="AA148" s="82"/>
      <c r="AB148" s="145"/>
      <c r="AC148" s="143"/>
      <c r="AD148" s="152"/>
      <c r="AE148" s="152"/>
      <c r="AF148" s="152"/>
      <c r="AH148" s="84"/>
      <c r="AI148" s="84"/>
      <c r="AJ148" s="84"/>
      <c r="AK148" s="84"/>
      <c r="AL148" s="84"/>
      <c r="AM148" s="84"/>
      <c r="AN148" s="84"/>
      <c r="AO148" s="84"/>
      <c r="AP148" s="84"/>
      <c r="AQ148" s="84"/>
      <c r="AR148" s="84"/>
    </row>
    <row r="149" spans="2:44" s="146" customFormat="1" x14ac:dyDescent="0.2">
      <c r="B149" s="94"/>
      <c r="C149" s="94"/>
      <c r="D149" s="94"/>
      <c r="E149" s="94"/>
      <c r="F149" s="85"/>
      <c r="G149" s="85"/>
      <c r="H149" s="85"/>
      <c r="I149" s="85"/>
      <c r="J149" s="85"/>
      <c r="K149" s="85"/>
      <c r="L149" s="85"/>
      <c r="M149" s="85"/>
      <c r="N149" s="86"/>
      <c r="O149" s="86"/>
      <c r="P149" s="86"/>
      <c r="Q149" s="86"/>
      <c r="R149" s="87"/>
      <c r="S149" s="98"/>
      <c r="T149" s="141"/>
      <c r="U149" s="120"/>
      <c r="V149" s="135"/>
      <c r="W149" s="85"/>
      <c r="X149" s="118"/>
      <c r="Z149" s="82"/>
      <c r="AA149" s="82"/>
      <c r="AB149" s="145"/>
      <c r="AC149" s="143"/>
      <c r="AD149" s="152"/>
      <c r="AE149" s="152"/>
      <c r="AF149" s="152"/>
      <c r="AH149" s="84"/>
      <c r="AI149" s="84"/>
      <c r="AJ149" s="84"/>
      <c r="AK149" s="84"/>
      <c r="AL149" s="84"/>
      <c r="AM149" s="84"/>
      <c r="AN149" s="84"/>
      <c r="AO149" s="84"/>
      <c r="AP149" s="84"/>
      <c r="AQ149" s="84"/>
      <c r="AR149" s="84"/>
    </row>
    <row r="150" spans="2:44" s="146" customFormat="1" x14ac:dyDescent="0.2">
      <c r="B150" s="94"/>
      <c r="C150" s="94"/>
      <c r="D150" s="94"/>
      <c r="E150" s="94"/>
      <c r="F150" s="85"/>
      <c r="G150" s="85"/>
      <c r="H150" s="85"/>
      <c r="I150" s="85"/>
      <c r="J150" s="85"/>
      <c r="K150" s="85"/>
      <c r="L150" s="85"/>
      <c r="M150" s="85"/>
      <c r="N150" s="86"/>
      <c r="O150" s="86"/>
      <c r="P150" s="86"/>
      <c r="Q150" s="86"/>
      <c r="R150" s="87"/>
      <c r="S150" s="98"/>
      <c r="T150" s="141"/>
      <c r="U150" s="120"/>
      <c r="V150" s="135"/>
      <c r="W150" s="85"/>
      <c r="X150" s="118"/>
      <c r="Z150" s="82"/>
      <c r="AA150" s="82"/>
      <c r="AB150" s="145"/>
      <c r="AC150" s="143"/>
      <c r="AD150" s="152"/>
      <c r="AE150" s="152"/>
      <c r="AF150" s="152"/>
      <c r="AH150" s="84"/>
      <c r="AI150" s="84"/>
      <c r="AJ150" s="84"/>
      <c r="AK150" s="84"/>
      <c r="AL150" s="84"/>
      <c r="AM150" s="84"/>
      <c r="AN150" s="84"/>
      <c r="AO150" s="84"/>
      <c r="AP150" s="84"/>
      <c r="AQ150" s="84"/>
      <c r="AR150" s="84"/>
    </row>
    <row r="151" spans="2:44" s="146" customFormat="1" x14ac:dyDescent="0.2">
      <c r="B151" s="94"/>
      <c r="C151" s="94"/>
      <c r="D151" s="94"/>
      <c r="E151" s="94"/>
      <c r="F151" s="85"/>
      <c r="G151" s="85"/>
      <c r="H151" s="85"/>
      <c r="I151" s="85"/>
      <c r="J151" s="85"/>
      <c r="K151" s="85"/>
      <c r="L151" s="85"/>
      <c r="M151" s="85"/>
      <c r="N151" s="86"/>
      <c r="O151" s="86"/>
      <c r="P151" s="86"/>
      <c r="Q151" s="86"/>
      <c r="R151" s="87"/>
      <c r="S151" s="98"/>
      <c r="T151" s="141"/>
      <c r="U151" s="120"/>
      <c r="V151" s="135"/>
      <c r="W151" s="85"/>
      <c r="X151" s="118"/>
      <c r="Z151" s="82"/>
      <c r="AA151" s="82"/>
      <c r="AB151" s="145"/>
      <c r="AC151" s="143"/>
      <c r="AD151" s="152"/>
      <c r="AE151" s="152"/>
      <c r="AF151" s="152"/>
      <c r="AH151" s="84"/>
      <c r="AI151" s="84"/>
      <c r="AJ151" s="84"/>
      <c r="AK151" s="84"/>
      <c r="AL151" s="84"/>
      <c r="AM151" s="84"/>
      <c r="AN151" s="84"/>
      <c r="AO151" s="84"/>
      <c r="AP151" s="84"/>
      <c r="AQ151" s="84"/>
      <c r="AR151" s="84"/>
    </row>
    <row r="152" spans="2:44" s="146" customFormat="1" x14ac:dyDescent="0.2">
      <c r="B152" s="94"/>
      <c r="C152" s="94"/>
      <c r="D152" s="94"/>
      <c r="E152" s="94"/>
      <c r="F152" s="85"/>
      <c r="G152" s="85"/>
      <c r="H152" s="85"/>
      <c r="I152" s="85"/>
      <c r="J152" s="85"/>
      <c r="K152" s="85"/>
      <c r="L152" s="85"/>
      <c r="M152" s="85"/>
      <c r="N152" s="86"/>
      <c r="O152" s="86"/>
      <c r="P152" s="86"/>
      <c r="Q152" s="86"/>
      <c r="R152" s="87"/>
      <c r="S152" s="98"/>
      <c r="T152" s="141"/>
      <c r="U152" s="120"/>
      <c r="V152" s="135"/>
      <c r="W152" s="85"/>
      <c r="X152" s="118"/>
      <c r="Z152" s="82"/>
      <c r="AA152" s="82"/>
      <c r="AB152" s="145"/>
      <c r="AC152" s="143"/>
      <c r="AD152" s="152"/>
      <c r="AE152" s="152"/>
      <c r="AF152" s="152"/>
      <c r="AH152" s="84"/>
      <c r="AI152" s="84"/>
      <c r="AJ152" s="84"/>
      <c r="AK152" s="84"/>
      <c r="AL152" s="84"/>
      <c r="AM152" s="84"/>
      <c r="AN152" s="84"/>
      <c r="AO152" s="84"/>
      <c r="AP152" s="84"/>
      <c r="AQ152" s="84"/>
      <c r="AR152" s="84"/>
    </row>
    <row r="153" spans="2:44" s="146" customFormat="1" x14ac:dyDescent="0.2">
      <c r="B153" s="94"/>
      <c r="C153" s="94"/>
      <c r="D153" s="94"/>
      <c r="E153" s="94"/>
      <c r="F153" s="85"/>
      <c r="G153" s="85"/>
      <c r="H153" s="85"/>
      <c r="I153" s="85"/>
      <c r="J153" s="85"/>
      <c r="K153" s="85"/>
      <c r="L153" s="85"/>
      <c r="M153" s="85"/>
      <c r="N153" s="86"/>
      <c r="O153" s="86"/>
      <c r="P153" s="86"/>
      <c r="Q153" s="86"/>
      <c r="R153" s="87"/>
      <c r="S153" s="98"/>
      <c r="T153" s="141"/>
      <c r="U153" s="120"/>
      <c r="V153" s="135"/>
      <c r="W153" s="85"/>
      <c r="X153" s="118"/>
      <c r="Z153" s="82"/>
      <c r="AA153" s="82"/>
      <c r="AB153" s="145"/>
      <c r="AC153" s="143"/>
      <c r="AD153" s="152"/>
      <c r="AE153" s="152"/>
      <c r="AF153" s="152"/>
      <c r="AH153" s="84"/>
      <c r="AI153" s="84"/>
      <c r="AJ153" s="84"/>
      <c r="AK153" s="84"/>
      <c r="AL153" s="84"/>
      <c r="AM153" s="84"/>
      <c r="AN153" s="84"/>
      <c r="AO153" s="84"/>
      <c r="AP153" s="84"/>
      <c r="AQ153" s="84"/>
      <c r="AR153" s="84"/>
    </row>
    <row r="154" spans="2:44" s="146" customFormat="1" x14ac:dyDescent="0.2">
      <c r="B154" s="94"/>
      <c r="C154" s="94"/>
      <c r="D154" s="94"/>
      <c r="E154" s="94"/>
      <c r="F154" s="85"/>
      <c r="G154" s="85"/>
      <c r="H154" s="85"/>
      <c r="I154" s="85"/>
      <c r="J154" s="85"/>
      <c r="K154" s="85"/>
      <c r="L154" s="85"/>
      <c r="M154" s="85"/>
      <c r="N154" s="86"/>
      <c r="O154" s="86"/>
      <c r="P154" s="86"/>
      <c r="Q154" s="86"/>
      <c r="R154" s="87"/>
      <c r="S154" s="98"/>
      <c r="T154" s="141"/>
      <c r="U154" s="120"/>
      <c r="V154" s="135"/>
      <c r="W154" s="85"/>
      <c r="X154" s="118"/>
      <c r="Z154" s="82"/>
      <c r="AA154" s="82"/>
      <c r="AB154" s="145"/>
      <c r="AC154" s="143"/>
      <c r="AD154" s="152"/>
      <c r="AE154" s="152"/>
      <c r="AF154" s="152"/>
      <c r="AH154" s="84"/>
      <c r="AI154" s="84"/>
      <c r="AJ154" s="84"/>
      <c r="AK154" s="84"/>
      <c r="AL154" s="84"/>
      <c r="AM154" s="84"/>
      <c r="AN154" s="84"/>
      <c r="AO154" s="84"/>
      <c r="AP154" s="84"/>
      <c r="AQ154" s="84"/>
      <c r="AR154" s="84"/>
    </row>
    <row r="155" spans="2:44" s="146" customFormat="1" x14ac:dyDescent="0.2">
      <c r="B155" s="94"/>
      <c r="C155" s="94"/>
      <c r="D155" s="94"/>
      <c r="E155" s="94"/>
      <c r="F155" s="85"/>
      <c r="G155" s="85"/>
      <c r="H155" s="85"/>
      <c r="I155" s="85"/>
      <c r="J155" s="85"/>
      <c r="K155" s="85"/>
      <c r="L155" s="85"/>
      <c r="M155" s="85"/>
      <c r="N155" s="86"/>
      <c r="O155" s="86"/>
      <c r="P155" s="86"/>
      <c r="Q155" s="86"/>
      <c r="R155" s="87"/>
      <c r="S155" s="98"/>
      <c r="T155" s="141"/>
      <c r="U155" s="120"/>
      <c r="V155" s="135"/>
      <c r="W155" s="85"/>
      <c r="X155" s="118"/>
      <c r="Z155" s="82"/>
      <c r="AA155" s="82"/>
      <c r="AB155" s="145"/>
      <c r="AC155" s="143"/>
      <c r="AD155" s="152"/>
      <c r="AE155" s="152"/>
      <c r="AF155" s="152"/>
      <c r="AH155" s="84"/>
      <c r="AI155" s="84"/>
      <c r="AJ155" s="84"/>
      <c r="AK155" s="84"/>
      <c r="AL155" s="84"/>
      <c r="AM155" s="84"/>
      <c r="AN155" s="84"/>
      <c r="AO155" s="84"/>
      <c r="AP155" s="84"/>
      <c r="AQ155" s="84"/>
      <c r="AR155" s="84"/>
    </row>
    <row r="156" spans="2:44" s="146" customFormat="1" x14ac:dyDescent="0.2">
      <c r="B156" s="94"/>
      <c r="C156" s="94"/>
      <c r="D156" s="94"/>
      <c r="E156" s="94"/>
      <c r="F156" s="85"/>
      <c r="G156" s="85"/>
      <c r="H156" s="85"/>
      <c r="I156" s="85"/>
      <c r="J156" s="85"/>
      <c r="K156" s="85"/>
      <c r="L156" s="85"/>
      <c r="M156" s="85"/>
      <c r="N156" s="86"/>
      <c r="O156" s="86"/>
      <c r="P156" s="86"/>
      <c r="Q156" s="86"/>
      <c r="R156" s="87"/>
      <c r="S156" s="98"/>
      <c r="T156" s="141"/>
      <c r="U156" s="120"/>
      <c r="V156" s="135"/>
      <c r="W156" s="85"/>
      <c r="X156" s="118"/>
      <c r="Z156" s="82"/>
      <c r="AA156" s="82"/>
      <c r="AB156" s="145"/>
      <c r="AC156" s="143"/>
      <c r="AD156" s="152"/>
      <c r="AE156" s="152"/>
      <c r="AF156" s="152"/>
      <c r="AH156" s="84"/>
      <c r="AI156" s="84"/>
      <c r="AJ156" s="84"/>
      <c r="AK156" s="84"/>
      <c r="AL156" s="84"/>
      <c r="AM156" s="84"/>
      <c r="AN156" s="84"/>
      <c r="AO156" s="84"/>
      <c r="AP156" s="84"/>
      <c r="AQ156" s="84"/>
      <c r="AR156" s="84"/>
    </row>
    <row r="157" spans="2:44" s="146" customFormat="1" x14ac:dyDescent="0.2">
      <c r="B157" s="94"/>
      <c r="C157" s="94"/>
      <c r="D157" s="94"/>
      <c r="E157" s="94"/>
      <c r="F157" s="85"/>
      <c r="G157" s="85"/>
      <c r="H157" s="85"/>
      <c r="I157" s="85"/>
      <c r="J157" s="85"/>
      <c r="K157" s="85"/>
      <c r="L157" s="85"/>
      <c r="M157" s="85"/>
      <c r="N157" s="86"/>
      <c r="O157" s="86"/>
      <c r="P157" s="86"/>
      <c r="Q157" s="86"/>
      <c r="R157" s="87"/>
      <c r="S157" s="98"/>
      <c r="T157" s="141"/>
      <c r="U157" s="120"/>
      <c r="V157" s="135"/>
      <c r="W157" s="85"/>
      <c r="X157" s="118"/>
      <c r="Z157" s="82"/>
      <c r="AA157" s="82"/>
      <c r="AB157" s="145"/>
      <c r="AC157" s="143"/>
      <c r="AD157" s="152"/>
      <c r="AE157" s="152"/>
      <c r="AF157" s="152"/>
      <c r="AH157" s="84"/>
      <c r="AI157" s="84"/>
      <c r="AJ157" s="84"/>
      <c r="AK157" s="84"/>
      <c r="AL157" s="84"/>
      <c r="AM157" s="84"/>
      <c r="AN157" s="84"/>
      <c r="AO157" s="84"/>
      <c r="AP157" s="84"/>
      <c r="AQ157" s="84"/>
      <c r="AR157" s="84"/>
    </row>
    <row r="158" spans="2:44" s="146" customFormat="1" x14ac:dyDescent="0.2">
      <c r="B158" s="94"/>
      <c r="C158" s="94"/>
      <c r="D158" s="94"/>
      <c r="E158" s="94"/>
      <c r="F158" s="85"/>
      <c r="G158" s="85"/>
      <c r="H158" s="85"/>
      <c r="I158" s="85"/>
      <c r="J158" s="85"/>
      <c r="K158" s="85"/>
      <c r="L158" s="85"/>
      <c r="M158" s="85"/>
      <c r="N158" s="86"/>
      <c r="O158" s="86"/>
      <c r="P158" s="86"/>
      <c r="Q158" s="86"/>
      <c r="R158" s="87"/>
      <c r="S158" s="98"/>
      <c r="T158" s="141"/>
      <c r="U158" s="120"/>
      <c r="V158" s="135"/>
      <c r="W158" s="85"/>
      <c r="X158" s="118"/>
      <c r="Z158" s="82"/>
      <c r="AA158" s="82"/>
      <c r="AB158" s="145"/>
      <c r="AC158" s="143"/>
      <c r="AD158" s="152"/>
      <c r="AE158" s="152"/>
      <c r="AF158" s="152"/>
      <c r="AH158" s="84"/>
      <c r="AI158" s="84"/>
      <c r="AJ158" s="84"/>
      <c r="AK158" s="84"/>
      <c r="AL158" s="84"/>
      <c r="AM158" s="84"/>
      <c r="AN158" s="84"/>
      <c r="AO158" s="84"/>
      <c r="AP158" s="84"/>
      <c r="AQ158" s="84"/>
      <c r="AR158" s="84"/>
    </row>
    <row r="159" spans="2:44" s="146" customFormat="1" x14ac:dyDescent="0.2">
      <c r="B159" s="94"/>
      <c r="C159" s="94"/>
      <c r="D159" s="94"/>
      <c r="E159" s="94"/>
      <c r="F159" s="85"/>
      <c r="G159" s="85"/>
      <c r="H159" s="85"/>
      <c r="I159" s="85"/>
      <c r="J159" s="85"/>
      <c r="K159" s="85"/>
      <c r="L159" s="85"/>
      <c r="M159" s="85"/>
      <c r="N159" s="86"/>
      <c r="O159" s="86"/>
      <c r="P159" s="86"/>
      <c r="Q159" s="86"/>
      <c r="R159" s="87"/>
      <c r="S159" s="98"/>
      <c r="T159" s="141"/>
      <c r="U159" s="120"/>
      <c r="V159" s="135"/>
      <c r="W159" s="85"/>
      <c r="X159" s="118"/>
      <c r="Z159" s="82"/>
      <c r="AA159" s="82"/>
      <c r="AB159" s="145"/>
      <c r="AC159" s="143"/>
      <c r="AD159" s="152"/>
      <c r="AE159" s="152"/>
      <c r="AF159" s="152"/>
      <c r="AH159" s="84"/>
      <c r="AI159" s="84"/>
      <c r="AJ159" s="84"/>
      <c r="AK159" s="84"/>
      <c r="AL159" s="84"/>
      <c r="AM159" s="84"/>
      <c r="AN159" s="84"/>
      <c r="AO159" s="84"/>
      <c r="AP159" s="84"/>
      <c r="AQ159" s="84"/>
      <c r="AR159" s="84"/>
    </row>
    <row r="160" spans="2:44" s="146" customFormat="1" x14ac:dyDescent="0.2">
      <c r="B160" s="94"/>
      <c r="C160" s="94"/>
      <c r="D160" s="94"/>
      <c r="E160" s="94"/>
      <c r="F160" s="85"/>
      <c r="G160" s="85"/>
      <c r="H160" s="85"/>
      <c r="I160" s="85"/>
      <c r="J160" s="85"/>
      <c r="K160" s="85"/>
      <c r="L160" s="85"/>
      <c r="M160" s="85"/>
      <c r="N160" s="86"/>
      <c r="O160" s="86"/>
      <c r="P160" s="86"/>
      <c r="Q160" s="86"/>
      <c r="R160" s="87"/>
      <c r="S160" s="98"/>
      <c r="T160" s="141"/>
      <c r="U160" s="120"/>
      <c r="V160" s="135"/>
      <c r="W160" s="85"/>
      <c r="X160" s="118"/>
      <c r="Z160" s="82"/>
      <c r="AA160" s="82"/>
      <c r="AB160" s="145"/>
      <c r="AC160" s="143"/>
      <c r="AD160" s="152"/>
      <c r="AE160" s="152"/>
      <c r="AF160" s="152"/>
      <c r="AH160" s="84"/>
      <c r="AI160" s="84"/>
      <c r="AJ160" s="84"/>
      <c r="AK160" s="84"/>
      <c r="AL160" s="84"/>
      <c r="AM160" s="84"/>
      <c r="AN160" s="84"/>
      <c r="AO160" s="84"/>
      <c r="AP160" s="84"/>
      <c r="AQ160" s="84"/>
      <c r="AR160" s="84"/>
    </row>
    <row r="161" spans="2:44" s="146" customFormat="1" x14ac:dyDescent="0.2">
      <c r="B161" s="94"/>
      <c r="C161" s="94"/>
      <c r="D161" s="94"/>
      <c r="E161" s="94"/>
      <c r="F161" s="85"/>
      <c r="G161" s="85"/>
      <c r="H161" s="85"/>
      <c r="I161" s="85"/>
      <c r="J161" s="85"/>
      <c r="K161" s="85"/>
      <c r="L161" s="85"/>
      <c r="M161" s="85"/>
      <c r="N161" s="86"/>
      <c r="O161" s="86"/>
      <c r="P161" s="86"/>
      <c r="Q161" s="86"/>
      <c r="R161" s="87"/>
      <c r="S161" s="98"/>
      <c r="T161" s="141"/>
      <c r="U161" s="120"/>
      <c r="V161" s="135"/>
      <c r="W161" s="85"/>
      <c r="X161" s="118"/>
      <c r="Z161" s="82"/>
      <c r="AA161" s="82"/>
      <c r="AB161" s="145"/>
      <c r="AC161" s="143"/>
      <c r="AD161" s="152"/>
      <c r="AE161" s="152"/>
      <c r="AF161" s="152"/>
      <c r="AH161" s="84"/>
      <c r="AI161" s="84"/>
      <c r="AJ161" s="84"/>
      <c r="AK161" s="84"/>
      <c r="AL161" s="84"/>
      <c r="AM161" s="84"/>
      <c r="AN161" s="84"/>
      <c r="AO161" s="84"/>
      <c r="AP161" s="84"/>
      <c r="AQ161" s="84"/>
      <c r="AR161" s="84"/>
    </row>
    <row r="162" spans="2:44" s="146" customFormat="1" x14ac:dyDescent="0.2">
      <c r="B162" s="94"/>
      <c r="C162" s="94"/>
      <c r="D162" s="94"/>
      <c r="E162" s="94"/>
      <c r="F162" s="85"/>
      <c r="G162" s="85"/>
      <c r="H162" s="85"/>
      <c r="I162" s="85"/>
      <c r="J162" s="85"/>
      <c r="K162" s="85"/>
      <c r="L162" s="85"/>
      <c r="M162" s="85"/>
      <c r="N162" s="86"/>
      <c r="O162" s="86"/>
      <c r="P162" s="86"/>
      <c r="Q162" s="86"/>
      <c r="R162" s="87"/>
      <c r="S162" s="98"/>
      <c r="T162" s="141"/>
      <c r="U162" s="120"/>
      <c r="V162" s="135"/>
      <c r="W162" s="85"/>
      <c r="X162" s="118"/>
      <c r="Z162" s="82"/>
      <c r="AA162" s="82"/>
      <c r="AB162" s="145"/>
      <c r="AC162" s="143"/>
      <c r="AD162" s="152"/>
      <c r="AE162" s="152"/>
      <c r="AF162" s="152"/>
      <c r="AH162" s="84"/>
      <c r="AI162" s="84"/>
      <c r="AJ162" s="84"/>
      <c r="AK162" s="84"/>
      <c r="AL162" s="84"/>
      <c r="AM162" s="84"/>
      <c r="AN162" s="84"/>
      <c r="AO162" s="84"/>
      <c r="AP162" s="84"/>
      <c r="AQ162" s="84"/>
      <c r="AR162" s="84"/>
    </row>
    <row r="163" spans="2:44" s="146" customFormat="1" x14ac:dyDescent="0.2">
      <c r="B163" s="94"/>
      <c r="C163" s="94"/>
      <c r="D163" s="94"/>
      <c r="E163" s="94"/>
      <c r="F163" s="85"/>
      <c r="G163" s="85"/>
      <c r="H163" s="85"/>
      <c r="I163" s="85"/>
      <c r="J163" s="85"/>
      <c r="K163" s="85"/>
      <c r="L163" s="85"/>
      <c r="M163" s="85"/>
      <c r="N163" s="86"/>
      <c r="O163" s="86"/>
      <c r="P163" s="86"/>
      <c r="Q163" s="86"/>
      <c r="R163" s="87"/>
      <c r="S163" s="98"/>
      <c r="T163" s="141"/>
      <c r="U163" s="120"/>
      <c r="V163" s="135"/>
      <c r="W163" s="85"/>
      <c r="X163" s="118"/>
      <c r="Z163" s="82"/>
      <c r="AA163" s="82"/>
      <c r="AB163" s="145"/>
      <c r="AC163" s="143"/>
      <c r="AD163" s="152"/>
      <c r="AE163" s="152"/>
      <c r="AF163" s="152"/>
      <c r="AH163" s="84"/>
      <c r="AI163" s="84"/>
      <c r="AJ163" s="84"/>
      <c r="AK163" s="84"/>
      <c r="AL163" s="84"/>
      <c r="AM163" s="84"/>
      <c r="AN163" s="84"/>
      <c r="AO163" s="84"/>
      <c r="AP163" s="84"/>
      <c r="AQ163" s="84"/>
      <c r="AR163" s="84"/>
    </row>
    <row r="164" spans="2:44" s="146" customFormat="1" x14ac:dyDescent="0.2">
      <c r="B164" s="94"/>
      <c r="C164" s="94"/>
      <c r="D164" s="94"/>
      <c r="E164" s="94"/>
      <c r="F164" s="85"/>
      <c r="G164" s="85"/>
      <c r="H164" s="85"/>
      <c r="I164" s="85"/>
      <c r="J164" s="85"/>
      <c r="K164" s="85"/>
      <c r="L164" s="85"/>
      <c r="M164" s="85"/>
      <c r="N164" s="86"/>
      <c r="O164" s="86"/>
      <c r="P164" s="86"/>
      <c r="Q164" s="86"/>
      <c r="R164" s="87"/>
      <c r="S164" s="98"/>
      <c r="T164" s="141"/>
      <c r="U164" s="120"/>
      <c r="V164" s="135"/>
      <c r="W164" s="85"/>
      <c r="X164" s="118"/>
      <c r="Z164" s="82"/>
      <c r="AA164" s="82"/>
      <c r="AB164" s="145"/>
      <c r="AC164" s="143"/>
      <c r="AD164" s="152"/>
      <c r="AE164" s="152"/>
      <c r="AF164" s="152"/>
      <c r="AH164" s="84"/>
      <c r="AI164" s="84"/>
      <c r="AJ164" s="84"/>
      <c r="AK164" s="84"/>
      <c r="AL164" s="84"/>
      <c r="AM164" s="84"/>
      <c r="AN164" s="84"/>
      <c r="AO164" s="84"/>
      <c r="AP164" s="84"/>
      <c r="AQ164" s="84"/>
      <c r="AR164" s="84"/>
    </row>
    <row r="165" spans="2:44" s="146" customFormat="1" x14ac:dyDescent="0.2">
      <c r="B165" s="94"/>
      <c r="C165" s="94"/>
      <c r="D165" s="94"/>
      <c r="E165" s="94"/>
      <c r="F165" s="85"/>
      <c r="G165" s="85"/>
      <c r="H165" s="85"/>
      <c r="I165" s="85"/>
      <c r="J165" s="85"/>
      <c r="K165" s="85"/>
      <c r="L165" s="85"/>
      <c r="M165" s="85"/>
      <c r="N165" s="86"/>
      <c r="O165" s="86"/>
      <c r="P165" s="86"/>
      <c r="Q165" s="86"/>
      <c r="R165" s="87"/>
      <c r="S165" s="98"/>
      <c r="T165" s="141"/>
      <c r="U165" s="120"/>
      <c r="V165" s="135"/>
      <c r="W165" s="85"/>
      <c r="X165" s="118"/>
      <c r="Z165" s="82"/>
      <c r="AA165" s="82"/>
      <c r="AB165" s="145"/>
      <c r="AC165" s="143"/>
      <c r="AD165" s="152"/>
      <c r="AE165" s="152"/>
      <c r="AF165" s="152"/>
      <c r="AH165" s="84"/>
      <c r="AI165" s="84"/>
      <c r="AJ165" s="84"/>
      <c r="AK165" s="84"/>
      <c r="AL165" s="84"/>
      <c r="AM165" s="84"/>
      <c r="AN165" s="84"/>
      <c r="AO165" s="84"/>
      <c r="AP165" s="84"/>
      <c r="AQ165" s="84"/>
      <c r="AR165" s="84"/>
    </row>
    <row r="166" spans="2:44" s="146" customFormat="1" x14ac:dyDescent="0.2">
      <c r="B166" s="94"/>
      <c r="C166" s="94"/>
      <c r="D166" s="94"/>
      <c r="E166" s="94"/>
      <c r="F166" s="85"/>
      <c r="G166" s="85"/>
      <c r="H166" s="85"/>
      <c r="I166" s="85"/>
      <c r="J166" s="85"/>
      <c r="K166" s="85"/>
      <c r="L166" s="85"/>
      <c r="M166" s="85"/>
      <c r="N166" s="86"/>
      <c r="O166" s="86"/>
      <c r="P166" s="86"/>
      <c r="Q166" s="86"/>
      <c r="R166" s="87"/>
      <c r="S166" s="98"/>
      <c r="T166" s="141"/>
      <c r="U166" s="120"/>
      <c r="V166" s="135"/>
      <c r="W166" s="85"/>
      <c r="X166" s="118"/>
      <c r="Z166" s="82"/>
      <c r="AA166" s="82"/>
      <c r="AB166" s="145"/>
      <c r="AC166" s="143"/>
      <c r="AD166" s="152"/>
      <c r="AE166" s="152"/>
      <c r="AF166" s="152"/>
      <c r="AH166" s="84"/>
      <c r="AI166" s="84"/>
      <c r="AJ166" s="84"/>
      <c r="AK166" s="84"/>
      <c r="AL166" s="84"/>
      <c r="AM166" s="84"/>
      <c r="AN166" s="84"/>
      <c r="AO166" s="84"/>
      <c r="AP166" s="84"/>
      <c r="AQ166" s="84"/>
      <c r="AR166" s="84"/>
    </row>
    <row r="167" spans="2:44" s="146" customFormat="1" x14ac:dyDescent="0.2">
      <c r="B167" s="94"/>
      <c r="C167" s="94"/>
      <c r="D167" s="94"/>
      <c r="E167" s="94"/>
      <c r="F167" s="85"/>
      <c r="G167" s="85"/>
      <c r="H167" s="85"/>
      <c r="I167" s="85"/>
      <c r="J167" s="85"/>
      <c r="K167" s="85"/>
      <c r="L167" s="85"/>
      <c r="M167" s="85"/>
      <c r="N167" s="86"/>
      <c r="O167" s="86"/>
      <c r="P167" s="86"/>
      <c r="Q167" s="86"/>
      <c r="R167" s="87"/>
      <c r="S167" s="98"/>
      <c r="T167" s="141"/>
      <c r="U167" s="120"/>
      <c r="V167" s="135"/>
      <c r="W167" s="85"/>
      <c r="X167" s="118"/>
      <c r="Z167" s="82"/>
      <c r="AA167" s="82"/>
      <c r="AB167" s="145"/>
      <c r="AC167" s="143"/>
      <c r="AD167" s="152"/>
      <c r="AE167" s="152"/>
      <c r="AF167" s="152"/>
      <c r="AH167" s="84"/>
      <c r="AI167" s="84"/>
      <c r="AJ167" s="84"/>
      <c r="AK167" s="84"/>
      <c r="AL167" s="84"/>
      <c r="AM167" s="84"/>
      <c r="AN167" s="84"/>
      <c r="AO167" s="84"/>
      <c r="AP167" s="84"/>
      <c r="AQ167" s="84"/>
      <c r="AR167" s="84"/>
    </row>
    <row r="168" spans="2:44" s="146" customFormat="1" x14ac:dyDescent="0.2">
      <c r="B168" s="94"/>
      <c r="C168" s="94"/>
      <c r="D168" s="94"/>
      <c r="E168" s="94"/>
      <c r="F168" s="85"/>
      <c r="G168" s="85"/>
      <c r="H168" s="85"/>
      <c r="I168" s="85"/>
      <c r="J168" s="85"/>
      <c r="K168" s="85"/>
      <c r="L168" s="85"/>
      <c r="M168" s="85"/>
      <c r="N168" s="86"/>
      <c r="O168" s="86"/>
      <c r="P168" s="86"/>
      <c r="Q168" s="86"/>
      <c r="R168" s="87"/>
      <c r="S168" s="98"/>
      <c r="T168" s="141"/>
      <c r="U168" s="120"/>
      <c r="V168" s="135"/>
      <c r="W168" s="85"/>
      <c r="X168" s="118"/>
      <c r="Z168" s="82"/>
      <c r="AA168" s="82"/>
      <c r="AB168" s="145"/>
      <c r="AC168" s="143"/>
      <c r="AD168" s="152"/>
      <c r="AE168" s="152"/>
      <c r="AF168" s="152"/>
      <c r="AH168" s="84"/>
      <c r="AI168" s="84"/>
      <c r="AJ168" s="84"/>
      <c r="AK168" s="84"/>
      <c r="AL168" s="84"/>
      <c r="AM168" s="84"/>
      <c r="AN168" s="84"/>
      <c r="AO168" s="84"/>
      <c r="AP168" s="84"/>
      <c r="AQ168" s="84"/>
      <c r="AR168" s="84"/>
    </row>
    <row r="169" spans="2:44" s="146" customFormat="1" x14ac:dyDescent="0.2">
      <c r="B169" s="94"/>
      <c r="C169" s="94"/>
      <c r="D169" s="94"/>
      <c r="E169" s="94"/>
      <c r="F169" s="85"/>
      <c r="G169" s="85"/>
      <c r="H169" s="85"/>
      <c r="I169" s="85"/>
      <c r="J169" s="85"/>
      <c r="K169" s="85"/>
      <c r="L169" s="85"/>
      <c r="M169" s="85"/>
      <c r="N169" s="86"/>
      <c r="O169" s="86"/>
      <c r="P169" s="86"/>
      <c r="Q169" s="86"/>
      <c r="R169" s="87"/>
      <c r="S169" s="98"/>
      <c r="T169" s="141"/>
      <c r="U169" s="120"/>
      <c r="V169" s="135"/>
      <c r="W169" s="85"/>
      <c r="X169" s="118"/>
      <c r="Z169" s="82"/>
      <c r="AA169" s="82"/>
      <c r="AB169" s="145"/>
      <c r="AC169" s="143"/>
      <c r="AD169" s="152"/>
      <c r="AE169" s="152"/>
      <c r="AF169" s="152"/>
      <c r="AH169" s="84"/>
      <c r="AI169" s="84"/>
      <c r="AJ169" s="84"/>
      <c r="AK169" s="84"/>
      <c r="AL169" s="84"/>
      <c r="AM169" s="84"/>
      <c r="AN169" s="84"/>
      <c r="AO169" s="84"/>
      <c r="AP169" s="84"/>
      <c r="AQ169" s="84"/>
      <c r="AR169" s="84"/>
    </row>
    <row r="170" spans="2:44" s="146" customFormat="1" x14ac:dyDescent="0.2">
      <c r="B170" s="94"/>
      <c r="C170" s="94"/>
      <c r="D170" s="94"/>
      <c r="E170" s="94"/>
      <c r="F170" s="85"/>
      <c r="G170" s="85"/>
      <c r="H170" s="85"/>
      <c r="I170" s="85"/>
      <c r="J170" s="85"/>
      <c r="K170" s="85"/>
      <c r="L170" s="85"/>
      <c r="M170" s="85"/>
      <c r="N170" s="86"/>
      <c r="O170" s="86"/>
      <c r="P170" s="86"/>
      <c r="Q170" s="86"/>
      <c r="R170" s="87"/>
      <c r="S170" s="98"/>
      <c r="T170" s="141"/>
      <c r="U170" s="120"/>
      <c r="V170" s="135"/>
      <c r="W170" s="85"/>
      <c r="X170" s="118"/>
      <c r="Z170" s="82"/>
      <c r="AA170" s="82"/>
      <c r="AB170" s="145"/>
      <c r="AC170" s="143"/>
      <c r="AD170" s="152"/>
      <c r="AE170" s="152"/>
      <c r="AF170" s="152"/>
      <c r="AH170" s="84"/>
      <c r="AI170" s="84"/>
      <c r="AJ170" s="84"/>
      <c r="AK170" s="84"/>
      <c r="AL170" s="84"/>
      <c r="AM170" s="84"/>
      <c r="AN170" s="84"/>
      <c r="AO170" s="84"/>
      <c r="AP170" s="84"/>
      <c r="AQ170" s="84"/>
      <c r="AR170" s="84"/>
    </row>
    <row r="171" spans="2:44" s="146" customFormat="1" x14ac:dyDescent="0.2">
      <c r="B171" s="94"/>
      <c r="C171" s="94"/>
      <c r="D171" s="94"/>
      <c r="E171" s="94"/>
      <c r="F171" s="85"/>
      <c r="G171" s="85"/>
      <c r="H171" s="85"/>
      <c r="I171" s="85"/>
      <c r="J171" s="85"/>
      <c r="K171" s="85"/>
      <c r="L171" s="85"/>
      <c r="M171" s="85"/>
      <c r="N171" s="86"/>
      <c r="O171" s="86"/>
      <c r="P171" s="86"/>
      <c r="Q171" s="86"/>
      <c r="R171" s="87"/>
      <c r="S171" s="98"/>
      <c r="T171" s="141"/>
      <c r="U171" s="120"/>
      <c r="V171" s="135"/>
      <c r="W171" s="85"/>
      <c r="X171" s="118"/>
      <c r="Z171" s="82"/>
      <c r="AA171" s="82"/>
      <c r="AB171" s="145"/>
      <c r="AC171" s="143"/>
      <c r="AD171" s="152"/>
      <c r="AE171" s="152"/>
      <c r="AF171" s="152"/>
      <c r="AH171" s="84"/>
      <c r="AI171" s="84"/>
      <c r="AJ171" s="84"/>
      <c r="AK171" s="84"/>
      <c r="AL171" s="84"/>
      <c r="AM171" s="84"/>
      <c r="AN171" s="84"/>
      <c r="AO171" s="84"/>
      <c r="AP171" s="84"/>
      <c r="AQ171" s="84"/>
      <c r="AR171" s="84"/>
    </row>
    <row r="172" spans="2:44" s="146" customFormat="1" x14ac:dyDescent="0.2">
      <c r="B172" s="94"/>
      <c r="C172" s="94"/>
      <c r="D172" s="94"/>
      <c r="E172" s="94"/>
      <c r="F172" s="85"/>
      <c r="G172" s="85"/>
      <c r="H172" s="85"/>
      <c r="I172" s="85"/>
      <c r="J172" s="85"/>
      <c r="K172" s="85"/>
      <c r="L172" s="85"/>
      <c r="M172" s="85"/>
      <c r="N172" s="86"/>
      <c r="O172" s="86"/>
      <c r="P172" s="86"/>
      <c r="Q172" s="86"/>
      <c r="R172" s="87"/>
      <c r="S172" s="98"/>
      <c r="T172" s="141"/>
      <c r="U172" s="120"/>
      <c r="V172" s="135"/>
      <c r="W172" s="85"/>
      <c r="X172" s="118"/>
      <c r="Z172" s="82"/>
      <c r="AA172" s="82"/>
      <c r="AB172" s="145"/>
      <c r="AC172" s="143"/>
      <c r="AD172" s="152"/>
      <c r="AE172" s="152"/>
      <c r="AF172" s="152"/>
      <c r="AH172" s="84"/>
      <c r="AI172" s="84"/>
      <c r="AJ172" s="84"/>
      <c r="AK172" s="84"/>
      <c r="AL172" s="84"/>
      <c r="AM172" s="84"/>
      <c r="AN172" s="84"/>
      <c r="AO172" s="84"/>
      <c r="AP172" s="84"/>
      <c r="AQ172" s="84"/>
      <c r="AR172" s="84"/>
    </row>
    <row r="173" spans="2:44" s="146" customFormat="1" x14ac:dyDescent="0.2">
      <c r="B173" s="94"/>
      <c r="C173" s="94"/>
      <c r="D173" s="94"/>
      <c r="E173" s="94"/>
      <c r="F173" s="85"/>
      <c r="G173" s="85"/>
      <c r="H173" s="85"/>
      <c r="I173" s="85"/>
      <c r="J173" s="85"/>
      <c r="K173" s="85"/>
      <c r="L173" s="85"/>
      <c r="M173" s="85"/>
      <c r="N173" s="86"/>
      <c r="O173" s="86"/>
      <c r="P173" s="86"/>
      <c r="Q173" s="86"/>
      <c r="R173" s="87"/>
      <c r="S173" s="98"/>
      <c r="T173" s="141"/>
      <c r="U173" s="120"/>
      <c r="V173" s="135"/>
      <c r="W173" s="85"/>
      <c r="X173" s="118"/>
      <c r="Z173" s="82"/>
      <c r="AA173" s="82"/>
      <c r="AB173" s="145"/>
      <c r="AC173" s="143"/>
      <c r="AD173" s="152"/>
      <c r="AE173" s="152"/>
      <c r="AF173" s="152"/>
      <c r="AH173" s="84"/>
      <c r="AI173" s="84"/>
      <c r="AJ173" s="84"/>
      <c r="AK173" s="84"/>
      <c r="AL173" s="84"/>
      <c r="AM173" s="84"/>
      <c r="AN173" s="84"/>
      <c r="AO173" s="84"/>
      <c r="AP173" s="84"/>
      <c r="AQ173" s="84"/>
      <c r="AR173" s="84"/>
    </row>
    <row r="174" spans="2:44" s="146" customFormat="1" x14ac:dyDescent="0.2">
      <c r="B174" s="94"/>
      <c r="C174" s="94"/>
      <c r="D174" s="94"/>
      <c r="E174" s="94"/>
      <c r="F174" s="85"/>
      <c r="G174" s="85"/>
      <c r="H174" s="85"/>
      <c r="I174" s="85"/>
      <c r="J174" s="85"/>
      <c r="K174" s="85"/>
      <c r="L174" s="85"/>
      <c r="M174" s="85"/>
      <c r="N174" s="86"/>
      <c r="O174" s="86"/>
      <c r="P174" s="86"/>
      <c r="Q174" s="86"/>
      <c r="R174" s="87"/>
      <c r="S174" s="98"/>
      <c r="T174" s="141"/>
      <c r="U174" s="120"/>
      <c r="V174" s="135"/>
      <c r="W174" s="85"/>
      <c r="X174" s="118"/>
      <c r="Z174" s="82"/>
      <c r="AA174" s="82"/>
      <c r="AB174" s="145"/>
      <c r="AC174" s="143"/>
      <c r="AD174" s="152"/>
      <c r="AE174" s="152"/>
      <c r="AF174" s="152"/>
      <c r="AH174" s="84"/>
      <c r="AI174" s="84"/>
      <c r="AJ174" s="84"/>
      <c r="AK174" s="84"/>
      <c r="AL174" s="84"/>
      <c r="AM174" s="84"/>
      <c r="AN174" s="84"/>
      <c r="AO174" s="84"/>
      <c r="AP174" s="84"/>
      <c r="AQ174" s="84"/>
      <c r="AR174" s="84"/>
    </row>
    <row r="175" spans="2:44" s="146" customFormat="1" x14ac:dyDescent="0.2">
      <c r="B175" s="94"/>
      <c r="C175" s="94"/>
      <c r="D175" s="94"/>
      <c r="E175" s="94"/>
      <c r="F175" s="85"/>
      <c r="G175" s="85"/>
      <c r="H175" s="85"/>
      <c r="I175" s="85"/>
      <c r="J175" s="85"/>
      <c r="K175" s="85"/>
      <c r="L175" s="85"/>
      <c r="M175" s="85"/>
      <c r="N175" s="86"/>
      <c r="O175" s="86"/>
      <c r="P175" s="86"/>
      <c r="Q175" s="86"/>
      <c r="R175" s="87"/>
      <c r="S175" s="98"/>
      <c r="T175" s="141"/>
      <c r="U175" s="120"/>
      <c r="V175" s="135"/>
      <c r="W175" s="85"/>
      <c r="X175" s="118"/>
      <c r="Z175" s="82"/>
      <c r="AA175" s="82"/>
      <c r="AB175" s="145"/>
      <c r="AC175" s="143"/>
      <c r="AD175" s="152"/>
      <c r="AE175" s="152"/>
      <c r="AF175" s="152"/>
      <c r="AH175" s="84"/>
      <c r="AI175" s="84"/>
      <c r="AJ175" s="84"/>
      <c r="AK175" s="84"/>
      <c r="AL175" s="84"/>
      <c r="AM175" s="84"/>
      <c r="AN175" s="84"/>
      <c r="AO175" s="84"/>
      <c r="AP175" s="84"/>
      <c r="AQ175" s="84"/>
      <c r="AR175" s="84"/>
    </row>
    <row r="176" spans="2:44" s="146" customFormat="1" x14ac:dyDescent="0.2">
      <c r="B176" s="94"/>
      <c r="C176" s="94"/>
      <c r="D176" s="94"/>
      <c r="E176" s="94"/>
      <c r="F176" s="85"/>
      <c r="G176" s="85"/>
      <c r="H176" s="85"/>
      <c r="I176" s="85"/>
      <c r="J176" s="85"/>
      <c r="K176" s="85"/>
      <c r="L176" s="85"/>
      <c r="M176" s="85"/>
      <c r="N176" s="86"/>
      <c r="O176" s="86"/>
      <c r="P176" s="86"/>
      <c r="Q176" s="86"/>
      <c r="R176" s="87"/>
      <c r="S176" s="98"/>
      <c r="T176" s="141"/>
      <c r="U176" s="120"/>
      <c r="V176" s="135"/>
      <c r="W176" s="85"/>
      <c r="X176" s="118"/>
      <c r="Z176" s="82"/>
      <c r="AA176" s="82"/>
      <c r="AB176" s="145"/>
      <c r="AC176" s="143"/>
      <c r="AD176" s="152"/>
      <c r="AE176" s="152"/>
      <c r="AF176" s="152"/>
      <c r="AH176" s="84"/>
      <c r="AI176" s="84"/>
      <c r="AJ176" s="84"/>
      <c r="AK176" s="84"/>
      <c r="AL176" s="84"/>
      <c r="AM176" s="84"/>
      <c r="AN176" s="84"/>
      <c r="AO176" s="84"/>
      <c r="AP176" s="84"/>
      <c r="AQ176" s="84"/>
      <c r="AR176" s="84"/>
    </row>
    <row r="177" spans="2:44" s="146" customFormat="1" x14ac:dyDescent="0.2">
      <c r="B177" s="94"/>
      <c r="C177" s="94"/>
      <c r="D177" s="94"/>
      <c r="E177" s="94"/>
      <c r="F177" s="85"/>
      <c r="G177" s="85"/>
      <c r="H177" s="85"/>
      <c r="I177" s="85"/>
      <c r="J177" s="85"/>
      <c r="K177" s="85"/>
      <c r="L177" s="85"/>
      <c r="M177" s="85"/>
      <c r="N177" s="86"/>
      <c r="O177" s="86"/>
      <c r="P177" s="86"/>
      <c r="Q177" s="86"/>
      <c r="R177" s="87"/>
      <c r="S177" s="98"/>
      <c r="T177" s="141"/>
      <c r="U177" s="120"/>
      <c r="V177" s="135"/>
      <c r="W177" s="85"/>
      <c r="X177" s="118"/>
      <c r="Z177" s="82"/>
      <c r="AA177" s="82"/>
      <c r="AB177" s="145"/>
      <c r="AC177" s="143"/>
      <c r="AD177" s="152"/>
      <c r="AE177" s="152"/>
      <c r="AF177" s="152"/>
      <c r="AH177" s="84"/>
      <c r="AI177" s="84"/>
      <c r="AJ177" s="84"/>
      <c r="AK177" s="84"/>
      <c r="AL177" s="84"/>
      <c r="AM177" s="84"/>
      <c r="AN177" s="84"/>
      <c r="AO177" s="84"/>
      <c r="AP177" s="84"/>
      <c r="AQ177" s="84"/>
      <c r="AR177" s="84"/>
    </row>
    <row r="178" spans="2:44" s="146" customFormat="1" x14ac:dyDescent="0.2">
      <c r="B178" s="94"/>
      <c r="C178" s="94"/>
      <c r="D178" s="94"/>
      <c r="E178" s="94"/>
      <c r="F178" s="85"/>
      <c r="G178" s="85"/>
      <c r="H178" s="85"/>
      <c r="I178" s="85"/>
      <c r="J178" s="85"/>
      <c r="K178" s="85"/>
      <c r="L178" s="85"/>
      <c r="M178" s="85"/>
      <c r="N178" s="86"/>
      <c r="O178" s="86"/>
      <c r="P178" s="86"/>
      <c r="Q178" s="86"/>
      <c r="R178" s="87"/>
      <c r="S178" s="98"/>
      <c r="T178" s="141"/>
      <c r="U178" s="120"/>
      <c r="V178" s="135"/>
      <c r="W178" s="85"/>
      <c r="X178" s="118"/>
      <c r="Z178" s="82"/>
      <c r="AA178" s="82"/>
      <c r="AB178" s="145"/>
      <c r="AC178" s="143"/>
      <c r="AD178" s="152"/>
      <c r="AE178" s="152"/>
      <c r="AF178" s="152"/>
      <c r="AH178" s="84"/>
      <c r="AI178" s="84"/>
      <c r="AJ178" s="84"/>
      <c r="AK178" s="84"/>
      <c r="AL178" s="84"/>
      <c r="AM178" s="84"/>
      <c r="AN178" s="84"/>
      <c r="AO178" s="84"/>
      <c r="AP178" s="84"/>
      <c r="AQ178" s="84"/>
      <c r="AR178" s="84"/>
    </row>
    <row r="179" spans="2:44" s="146" customFormat="1" x14ac:dyDescent="0.2">
      <c r="B179" s="94"/>
      <c r="C179" s="94"/>
      <c r="D179" s="94"/>
      <c r="E179" s="94"/>
      <c r="F179" s="85"/>
      <c r="G179" s="85"/>
      <c r="H179" s="85"/>
      <c r="I179" s="85"/>
      <c r="J179" s="85"/>
      <c r="K179" s="85"/>
      <c r="L179" s="85"/>
      <c r="M179" s="85"/>
      <c r="N179" s="86"/>
      <c r="O179" s="86"/>
      <c r="P179" s="86"/>
      <c r="Q179" s="86"/>
      <c r="R179" s="87"/>
      <c r="S179" s="98"/>
      <c r="T179" s="141"/>
      <c r="U179" s="120"/>
      <c r="V179" s="135"/>
      <c r="W179" s="85"/>
      <c r="X179" s="118"/>
      <c r="Z179" s="82"/>
      <c r="AA179" s="82"/>
      <c r="AB179" s="145"/>
      <c r="AC179" s="143"/>
      <c r="AD179" s="152"/>
      <c r="AE179" s="152"/>
      <c r="AF179" s="152"/>
      <c r="AH179" s="84"/>
      <c r="AI179" s="84"/>
      <c r="AJ179" s="84"/>
      <c r="AK179" s="84"/>
      <c r="AL179" s="84"/>
      <c r="AM179" s="84"/>
      <c r="AN179" s="84"/>
      <c r="AO179" s="84"/>
      <c r="AP179" s="84"/>
      <c r="AQ179" s="84"/>
      <c r="AR179" s="84"/>
    </row>
    <row r="180" spans="2:44" s="146" customFormat="1" x14ac:dyDescent="0.2">
      <c r="B180" s="94"/>
      <c r="C180" s="94"/>
      <c r="D180" s="94"/>
      <c r="E180" s="94"/>
      <c r="F180" s="85"/>
      <c r="G180" s="85"/>
      <c r="H180" s="85"/>
      <c r="I180" s="85"/>
      <c r="J180" s="85"/>
      <c r="K180" s="85"/>
      <c r="L180" s="85"/>
      <c r="M180" s="85"/>
      <c r="N180" s="86"/>
      <c r="O180" s="86"/>
      <c r="P180" s="86"/>
      <c r="Q180" s="86"/>
      <c r="R180" s="87"/>
      <c r="S180" s="98"/>
      <c r="T180" s="141"/>
      <c r="U180" s="120"/>
      <c r="V180" s="135"/>
      <c r="W180" s="85"/>
      <c r="X180" s="118"/>
      <c r="Z180" s="82"/>
      <c r="AA180" s="82"/>
      <c r="AB180" s="145"/>
      <c r="AC180" s="143"/>
      <c r="AD180" s="152"/>
      <c r="AE180" s="152"/>
      <c r="AF180" s="152"/>
      <c r="AH180" s="84"/>
      <c r="AI180" s="84"/>
      <c r="AJ180" s="84"/>
      <c r="AK180" s="84"/>
      <c r="AL180" s="84"/>
      <c r="AM180" s="84"/>
      <c r="AN180" s="84"/>
      <c r="AO180" s="84"/>
      <c r="AP180" s="84"/>
      <c r="AQ180" s="84"/>
      <c r="AR180" s="84"/>
    </row>
    <row r="181" spans="2:44" s="146" customFormat="1" x14ac:dyDescent="0.2">
      <c r="B181" s="94"/>
      <c r="C181" s="94"/>
      <c r="D181" s="94"/>
      <c r="E181" s="94"/>
      <c r="F181" s="85"/>
      <c r="G181" s="85"/>
      <c r="H181" s="85"/>
      <c r="I181" s="85"/>
      <c r="J181" s="85"/>
      <c r="K181" s="85"/>
      <c r="L181" s="85"/>
      <c r="M181" s="85"/>
      <c r="N181" s="86"/>
      <c r="O181" s="86"/>
      <c r="P181" s="86"/>
      <c r="Q181" s="86"/>
      <c r="R181" s="87"/>
      <c r="S181" s="98"/>
      <c r="T181" s="141"/>
      <c r="U181" s="120"/>
      <c r="V181" s="135"/>
      <c r="W181" s="85"/>
      <c r="X181" s="118"/>
      <c r="Z181" s="82"/>
      <c r="AA181" s="82"/>
      <c r="AB181" s="145"/>
      <c r="AC181" s="143"/>
      <c r="AD181" s="152"/>
      <c r="AE181" s="152"/>
      <c r="AF181" s="152"/>
      <c r="AH181" s="84"/>
      <c r="AI181" s="84"/>
      <c r="AJ181" s="84"/>
      <c r="AK181" s="84"/>
      <c r="AL181" s="84"/>
      <c r="AM181" s="84"/>
      <c r="AN181" s="84"/>
      <c r="AO181" s="84"/>
      <c r="AP181" s="84"/>
      <c r="AQ181" s="84"/>
      <c r="AR181" s="84"/>
    </row>
    <row r="182" spans="2:44" s="146" customFormat="1" x14ac:dyDescent="0.2">
      <c r="B182" s="94"/>
      <c r="C182" s="94"/>
      <c r="D182" s="94"/>
      <c r="E182" s="94"/>
      <c r="F182" s="85"/>
      <c r="G182" s="85"/>
      <c r="H182" s="85"/>
      <c r="I182" s="85"/>
      <c r="J182" s="85"/>
      <c r="K182" s="85"/>
      <c r="L182" s="85"/>
      <c r="M182" s="85"/>
      <c r="N182" s="86"/>
      <c r="O182" s="86"/>
      <c r="P182" s="86"/>
      <c r="Q182" s="86"/>
      <c r="R182" s="87"/>
      <c r="S182" s="98"/>
      <c r="T182" s="141"/>
      <c r="U182" s="120"/>
      <c r="V182" s="135"/>
      <c r="W182" s="85"/>
      <c r="X182" s="118"/>
      <c r="Z182" s="82"/>
      <c r="AA182" s="82"/>
      <c r="AB182" s="145"/>
      <c r="AC182" s="143"/>
      <c r="AD182" s="152"/>
      <c r="AE182" s="152"/>
      <c r="AF182" s="152"/>
      <c r="AH182" s="84"/>
      <c r="AI182" s="84"/>
      <c r="AJ182" s="84"/>
      <c r="AK182" s="84"/>
      <c r="AL182" s="84"/>
      <c r="AM182" s="84"/>
      <c r="AN182" s="84"/>
      <c r="AO182" s="84"/>
      <c r="AP182" s="84"/>
      <c r="AQ182" s="84"/>
      <c r="AR182" s="84"/>
    </row>
    <row r="183" spans="2:44" s="146" customFormat="1" x14ac:dyDescent="0.2">
      <c r="B183" s="94"/>
      <c r="C183" s="94"/>
      <c r="D183" s="94"/>
      <c r="E183" s="94"/>
      <c r="F183" s="85"/>
      <c r="G183" s="85"/>
      <c r="H183" s="85"/>
      <c r="I183" s="85"/>
      <c r="J183" s="85"/>
      <c r="K183" s="85"/>
      <c r="L183" s="85"/>
      <c r="M183" s="85"/>
      <c r="N183" s="86"/>
      <c r="O183" s="86"/>
      <c r="P183" s="86"/>
      <c r="Q183" s="86"/>
      <c r="R183" s="87"/>
      <c r="S183" s="98"/>
      <c r="T183" s="141"/>
      <c r="U183" s="120"/>
      <c r="V183" s="135"/>
      <c r="W183" s="85"/>
      <c r="X183" s="118"/>
      <c r="Z183" s="82"/>
      <c r="AA183" s="82"/>
      <c r="AB183" s="145"/>
      <c r="AC183" s="143"/>
      <c r="AD183" s="152"/>
      <c r="AE183" s="152"/>
      <c r="AF183" s="152"/>
      <c r="AH183" s="84"/>
      <c r="AI183" s="84"/>
      <c r="AJ183" s="84"/>
      <c r="AK183" s="84"/>
      <c r="AL183" s="84"/>
      <c r="AM183" s="84"/>
      <c r="AN183" s="84"/>
      <c r="AO183" s="84"/>
      <c r="AP183" s="84"/>
      <c r="AQ183" s="84"/>
      <c r="AR183" s="84"/>
    </row>
    <row r="184" spans="2:44" s="146" customFormat="1" x14ac:dyDescent="0.2">
      <c r="B184" s="94"/>
      <c r="C184" s="94"/>
      <c r="D184" s="94"/>
      <c r="E184" s="94"/>
      <c r="F184" s="85"/>
      <c r="G184" s="85"/>
      <c r="H184" s="85"/>
      <c r="I184" s="85"/>
      <c r="J184" s="85"/>
      <c r="K184" s="85"/>
      <c r="L184" s="85"/>
      <c r="M184" s="85"/>
      <c r="N184" s="86"/>
      <c r="O184" s="86"/>
      <c r="P184" s="86"/>
      <c r="Q184" s="86"/>
      <c r="R184" s="87"/>
      <c r="S184" s="98"/>
      <c r="T184" s="141"/>
      <c r="U184" s="120"/>
      <c r="V184" s="135"/>
      <c r="W184" s="85"/>
      <c r="X184" s="118"/>
      <c r="Z184" s="82"/>
      <c r="AA184" s="82"/>
      <c r="AB184" s="145"/>
      <c r="AC184" s="143"/>
      <c r="AD184" s="152"/>
      <c r="AE184" s="152"/>
      <c r="AF184" s="152"/>
      <c r="AH184" s="84"/>
      <c r="AI184" s="84"/>
      <c r="AJ184" s="84"/>
      <c r="AK184" s="84"/>
      <c r="AL184" s="84"/>
      <c r="AM184" s="84"/>
      <c r="AN184" s="84"/>
      <c r="AO184" s="84"/>
      <c r="AP184" s="84"/>
      <c r="AQ184" s="84"/>
      <c r="AR184" s="84"/>
    </row>
    <row r="185" spans="2:44" s="146" customFormat="1" x14ac:dyDescent="0.2">
      <c r="B185" s="94"/>
      <c r="C185" s="94"/>
      <c r="D185" s="94"/>
      <c r="E185" s="94"/>
      <c r="F185" s="85"/>
      <c r="G185" s="85"/>
      <c r="H185" s="85"/>
      <c r="I185" s="85"/>
      <c r="J185" s="85"/>
      <c r="K185" s="85"/>
      <c r="L185" s="85"/>
      <c r="M185" s="85"/>
      <c r="N185" s="86"/>
      <c r="O185" s="86"/>
      <c r="P185" s="86"/>
      <c r="Q185" s="86"/>
      <c r="R185" s="87"/>
      <c r="S185" s="98"/>
      <c r="T185" s="141"/>
      <c r="U185" s="120"/>
      <c r="V185" s="135"/>
      <c r="W185" s="85"/>
      <c r="X185" s="118"/>
      <c r="Z185" s="82"/>
      <c r="AA185" s="82"/>
      <c r="AB185" s="145"/>
      <c r="AC185" s="143"/>
      <c r="AD185" s="152"/>
      <c r="AE185" s="152"/>
      <c r="AF185" s="152"/>
      <c r="AH185" s="84"/>
      <c r="AI185" s="84"/>
      <c r="AJ185" s="84"/>
      <c r="AK185" s="84"/>
      <c r="AL185" s="84"/>
      <c r="AM185" s="84"/>
      <c r="AN185" s="84"/>
      <c r="AO185" s="84"/>
      <c r="AP185" s="84"/>
      <c r="AQ185" s="84"/>
      <c r="AR185" s="84"/>
    </row>
    <row r="186" spans="2:44" s="146" customFormat="1" x14ac:dyDescent="0.2">
      <c r="B186" s="94"/>
      <c r="C186" s="94"/>
      <c r="D186" s="94"/>
      <c r="E186" s="94"/>
      <c r="F186" s="85"/>
      <c r="G186" s="85"/>
      <c r="H186" s="85"/>
      <c r="I186" s="85"/>
      <c r="J186" s="85"/>
      <c r="K186" s="85"/>
      <c r="L186" s="85"/>
      <c r="M186" s="85"/>
      <c r="N186" s="86"/>
      <c r="O186" s="86"/>
      <c r="P186" s="86"/>
      <c r="Q186" s="86"/>
      <c r="R186" s="87"/>
      <c r="S186" s="98"/>
      <c r="T186" s="141"/>
      <c r="U186" s="120"/>
      <c r="V186" s="135"/>
      <c r="W186" s="85"/>
      <c r="X186" s="118"/>
      <c r="Z186" s="82"/>
      <c r="AA186" s="82"/>
      <c r="AB186" s="145"/>
      <c r="AC186" s="143"/>
      <c r="AD186" s="152"/>
      <c r="AE186" s="152"/>
      <c r="AF186" s="152"/>
      <c r="AH186" s="84"/>
      <c r="AI186" s="84"/>
      <c r="AJ186" s="84"/>
      <c r="AK186" s="84"/>
      <c r="AL186" s="84"/>
      <c r="AM186" s="84"/>
      <c r="AN186" s="84"/>
      <c r="AO186" s="84"/>
      <c r="AP186" s="84"/>
      <c r="AQ186" s="84"/>
      <c r="AR186" s="84"/>
    </row>
    <row r="187" spans="2:44" s="146" customFormat="1" x14ac:dyDescent="0.2">
      <c r="B187" s="94"/>
      <c r="C187" s="94"/>
      <c r="D187" s="94"/>
      <c r="E187" s="94"/>
      <c r="F187" s="85"/>
      <c r="G187" s="85"/>
      <c r="H187" s="85"/>
      <c r="I187" s="85"/>
      <c r="J187" s="85"/>
      <c r="K187" s="85"/>
      <c r="L187" s="85"/>
      <c r="M187" s="85"/>
      <c r="N187" s="86"/>
      <c r="O187" s="86"/>
      <c r="P187" s="86"/>
      <c r="Q187" s="86"/>
      <c r="R187" s="87"/>
      <c r="S187" s="98"/>
      <c r="T187" s="141"/>
      <c r="U187" s="120"/>
      <c r="V187" s="135"/>
      <c r="W187" s="85"/>
      <c r="X187" s="118"/>
      <c r="Z187" s="82"/>
      <c r="AA187" s="82"/>
      <c r="AB187" s="145"/>
      <c r="AC187" s="143"/>
      <c r="AD187" s="152"/>
      <c r="AE187" s="152"/>
      <c r="AF187" s="152"/>
      <c r="AH187" s="84"/>
      <c r="AI187" s="84"/>
      <c r="AJ187" s="84"/>
      <c r="AK187" s="84"/>
      <c r="AL187" s="84"/>
      <c r="AM187" s="84"/>
      <c r="AN187" s="84"/>
      <c r="AO187" s="84"/>
      <c r="AP187" s="84"/>
      <c r="AQ187" s="84"/>
      <c r="AR187" s="84"/>
    </row>
    <row r="188" spans="2:44" s="146" customFormat="1" x14ac:dyDescent="0.2">
      <c r="B188" s="94"/>
      <c r="C188" s="94"/>
      <c r="D188" s="94"/>
      <c r="E188" s="94"/>
      <c r="F188" s="85"/>
      <c r="G188" s="85"/>
      <c r="H188" s="85"/>
      <c r="I188" s="85"/>
      <c r="J188" s="85"/>
      <c r="K188" s="85"/>
      <c r="L188" s="85"/>
      <c r="M188" s="85"/>
      <c r="N188" s="86"/>
      <c r="O188" s="86"/>
      <c r="P188" s="86"/>
      <c r="Q188" s="86"/>
      <c r="R188" s="87"/>
      <c r="S188" s="98"/>
      <c r="T188" s="141"/>
      <c r="U188" s="120"/>
      <c r="V188" s="135"/>
      <c r="W188" s="85"/>
      <c r="X188" s="118"/>
      <c r="Z188" s="82"/>
      <c r="AA188" s="82"/>
      <c r="AB188" s="145"/>
      <c r="AC188" s="143"/>
      <c r="AD188" s="152"/>
      <c r="AE188" s="152"/>
      <c r="AF188" s="152"/>
      <c r="AH188" s="84"/>
      <c r="AI188" s="84"/>
      <c r="AJ188" s="84"/>
      <c r="AK188" s="84"/>
      <c r="AL188" s="84"/>
      <c r="AM188" s="84"/>
      <c r="AN188" s="84"/>
      <c r="AO188" s="84"/>
      <c r="AP188" s="84"/>
      <c r="AQ188" s="84"/>
      <c r="AR188" s="84"/>
    </row>
    <row r="189" spans="2:44" s="146" customFormat="1" x14ac:dyDescent="0.2">
      <c r="B189" s="94"/>
      <c r="C189" s="94"/>
      <c r="D189" s="94"/>
      <c r="E189" s="94"/>
      <c r="F189" s="85"/>
      <c r="G189" s="85"/>
      <c r="H189" s="85"/>
      <c r="I189" s="85"/>
      <c r="J189" s="85"/>
      <c r="K189" s="85"/>
      <c r="L189" s="85"/>
      <c r="M189" s="85"/>
      <c r="N189" s="86"/>
      <c r="O189" s="86"/>
      <c r="P189" s="86"/>
      <c r="Q189" s="86"/>
      <c r="R189" s="87"/>
      <c r="S189" s="98"/>
      <c r="T189" s="141"/>
      <c r="U189" s="120"/>
      <c r="V189" s="135"/>
      <c r="W189" s="85"/>
      <c r="X189" s="118"/>
      <c r="Z189" s="82"/>
      <c r="AA189" s="82"/>
      <c r="AB189" s="145"/>
      <c r="AC189" s="143"/>
      <c r="AD189" s="152"/>
      <c r="AE189" s="152"/>
      <c r="AF189" s="152"/>
      <c r="AH189" s="84"/>
      <c r="AI189" s="84"/>
      <c r="AJ189" s="84"/>
      <c r="AK189" s="84"/>
      <c r="AL189" s="84"/>
      <c r="AM189" s="84"/>
      <c r="AN189" s="84"/>
      <c r="AO189" s="84"/>
      <c r="AP189" s="84"/>
      <c r="AQ189" s="84"/>
      <c r="AR189" s="84"/>
    </row>
    <row r="190" spans="2:44" s="146" customFormat="1" x14ac:dyDescent="0.2">
      <c r="B190" s="94"/>
      <c r="C190" s="94"/>
      <c r="D190" s="94"/>
      <c r="E190" s="94"/>
      <c r="F190" s="85"/>
      <c r="G190" s="85"/>
      <c r="H190" s="85"/>
      <c r="I190" s="85"/>
      <c r="J190" s="85"/>
      <c r="K190" s="85"/>
      <c r="L190" s="85"/>
      <c r="M190" s="85"/>
      <c r="N190" s="86"/>
      <c r="O190" s="86"/>
      <c r="P190" s="86"/>
      <c r="Q190" s="86"/>
      <c r="R190" s="87"/>
      <c r="S190" s="98"/>
      <c r="T190" s="141"/>
      <c r="U190" s="120"/>
      <c r="V190" s="135"/>
      <c r="W190" s="85"/>
      <c r="X190" s="118"/>
      <c r="Z190" s="82"/>
      <c r="AA190" s="82"/>
      <c r="AB190" s="145"/>
      <c r="AC190" s="143"/>
      <c r="AD190" s="152"/>
      <c r="AE190" s="152"/>
      <c r="AF190" s="152"/>
      <c r="AH190" s="84"/>
      <c r="AI190" s="84"/>
      <c r="AJ190" s="84"/>
      <c r="AK190" s="84"/>
      <c r="AL190" s="84"/>
      <c r="AM190" s="84"/>
      <c r="AN190" s="84"/>
      <c r="AO190" s="84"/>
      <c r="AP190" s="84"/>
      <c r="AQ190" s="84"/>
      <c r="AR190" s="84"/>
    </row>
    <row r="191" spans="2:44" s="146" customFormat="1" x14ac:dyDescent="0.2">
      <c r="B191" s="94"/>
      <c r="C191" s="94"/>
      <c r="D191" s="94"/>
      <c r="E191" s="94"/>
      <c r="F191" s="85"/>
      <c r="G191" s="85"/>
      <c r="H191" s="85"/>
      <c r="I191" s="85"/>
      <c r="J191" s="85"/>
      <c r="K191" s="85"/>
      <c r="L191" s="85"/>
      <c r="M191" s="85"/>
      <c r="N191" s="86"/>
      <c r="O191" s="86"/>
      <c r="P191" s="86"/>
      <c r="Q191" s="86"/>
      <c r="R191" s="87"/>
      <c r="S191" s="98"/>
      <c r="T191" s="141"/>
      <c r="U191" s="120"/>
      <c r="V191" s="135"/>
      <c r="W191" s="85"/>
      <c r="X191" s="118"/>
      <c r="Z191" s="82"/>
      <c r="AA191" s="82"/>
      <c r="AB191" s="145"/>
      <c r="AC191" s="143"/>
      <c r="AD191" s="152"/>
      <c r="AE191" s="152"/>
      <c r="AF191" s="152"/>
      <c r="AH191" s="84"/>
      <c r="AI191" s="84"/>
      <c r="AJ191" s="84"/>
      <c r="AK191" s="84"/>
      <c r="AL191" s="84"/>
      <c r="AM191" s="84"/>
      <c r="AN191" s="84"/>
      <c r="AO191" s="84"/>
      <c r="AP191" s="84"/>
      <c r="AQ191" s="84"/>
      <c r="AR191" s="84"/>
    </row>
    <row r="192" spans="2:44" s="146" customFormat="1" x14ac:dyDescent="0.2">
      <c r="B192" s="94"/>
      <c r="C192" s="94"/>
      <c r="D192" s="94"/>
      <c r="E192" s="94"/>
      <c r="F192" s="85"/>
      <c r="G192" s="85"/>
      <c r="H192" s="85"/>
      <c r="I192" s="85"/>
      <c r="J192" s="85"/>
      <c r="K192" s="85"/>
      <c r="L192" s="85"/>
      <c r="M192" s="85"/>
      <c r="N192" s="86"/>
      <c r="O192" s="86"/>
      <c r="P192" s="86"/>
      <c r="Q192" s="86"/>
      <c r="R192" s="87"/>
      <c r="S192" s="98"/>
      <c r="T192" s="141"/>
      <c r="U192" s="120"/>
      <c r="V192" s="135"/>
      <c r="W192" s="85"/>
      <c r="X192" s="118"/>
      <c r="Z192" s="82"/>
      <c r="AA192" s="82"/>
      <c r="AB192" s="145"/>
      <c r="AC192" s="143"/>
      <c r="AD192" s="152"/>
      <c r="AE192" s="152"/>
      <c r="AF192" s="152"/>
      <c r="AH192" s="84"/>
      <c r="AI192" s="84"/>
      <c r="AJ192" s="84"/>
      <c r="AK192" s="84"/>
      <c r="AL192" s="84"/>
      <c r="AM192" s="84"/>
      <c r="AN192" s="84"/>
      <c r="AO192" s="84"/>
      <c r="AP192" s="84"/>
      <c r="AQ192" s="84"/>
      <c r="AR192" s="84"/>
    </row>
    <row r="193" spans="2:44" s="146" customFormat="1" x14ac:dyDescent="0.2">
      <c r="B193" s="94"/>
      <c r="C193" s="94"/>
      <c r="D193" s="94"/>
      <c r="E193" s="94"/>
      <c r="F193" s="85"/>
      <c r="G193" s="85"/>
      <c r="H193" s="85"/>
      <c r="I193" s="85"/>
      <c r="J193" s="85"/>
      <c r="K193" s="85"/>
      <c r="L193" s="85"/>
      <c r="M193" s="85"/>
      <c r="N193" s="86"/>
      <c r="O193" s="86"/>
      <c r="P193" s="86"/>
      <c r="Q193" s="86"/>
      <c r="R193" s="87"/>
      <c r="S193" s="98"/>
      <c r="T193" s="141"/>
      <c r="U193" s="120"/>
      <c r="V193" s="135"/>
      <c r="W193" s="85"/>
      <c r="X193" s="118"/>
      <c r="Z193" s="82"/>
      <c r="AA193" s="82"/>
      <c r="AB193" s="145"/>
      <c r="AC193" s="143"/>
      <c r="AD193" s="152"/>
      <c r="AE193" s="152"/>
      <c r="AF193" s="152"/>
      <c r="AH193" s="84"/>
      <c r="AI193" s="84"/>
      <c r="AJ193" s="84"/>
      <c r="AK193" s="84"/>
      <c r="AL193" s="84"/>
      <c r="AM193" s="84"/>
      <c r="AN193" s="84"/>
      <c r="AO193" s="84"/>
      <c r="AP193" s="84"/>
      <c r="AQ193" s="84"/>
      <c r="AR193" s="84"/>
    </row>
    <row r="194" spans="2:44" s="146" customFormat="1" x14ac:dyDescent="0.2">
      <c r="B194" s="94"/>
      <c r="C194" s="94"/>
      <c r="D194" s="94"/>
      <c r="E194" s="94"/>
      <c r="F194" s="85"/>
      <c r="G194" s="85"/>
      <c r="H194" s="85"/>
      <c r="I194" s="85"/>
      <c r="J194" s="85"/>
      <c r="K194" s="85"/>
      <c r="L194" s="85"/>
      <c r="M194" s="85"/>
      <c r="N194" s="86"/>
      <c r="O194" s="86"/>
      <c r="P194" s="86"/>
      <c r="Q194" s="86"/>
      <c r="R194" s="87"/>
      <c r="S194" s="98"/>
      <c r="T194" s="141"/>
      <c r="U194" s="120"/>
      <c r="V194" s="135"/>
      <c r="W194" s="85"/>
      <c r="X194" s="118"/>
      <c r="Z194" s="82"/>
      <c r="AA194" s="82"/>
      <c r="AB194" s="145"/>
      <c r="AC194" s="143"/>
      <c r="AD194" s="152"/>
      <c r="AE194" s="152"/>
      <c r="AF194" s="152"/>
      <c r="AH194" s="84"/>
      <c r="AI194" s="84"/>
      <c r="AJ194" s="84"/>
      <c r="AK194" s="84"/>
      <c r="AL194" s="84"/>
      <c r="AM194" s="84"/>
      <c r="AN194" s="84"/>
      <c r="AO194" s="84"/>
      <c r="AP194" s="84"/>
      <c r="AQ194" s="84"/>
      <c r="AR194" s="84"/>
    </row>
    <row r="195" spans="2:44" s="146" customFormat="1" x14ac:dyDescent="0.2">
      <c r="B195" s="94"/>
      <c r="C195" s="94"/>
      <c r="D195" s="94"/>
      <c r="E195" s="94"/>
      <c r="F195" s="85"/>
      <c r="G195" s="85"/>
      <c r="H195" s="85"/>
      <c r="I195" s="85"/>
      <c r="J195" s="85"/>
      <c r="K195" s="85"/>
      <c r="L195" s="85"/>
      <c r="M195" s="85"/>
      <c r="N195" s="86"/>
      <c r="O195" s="86"/>
      <c r="P195" s="86"/>
      <c r="Q195" s="86"/>
      <c r="R195" s="87"/>
      <c r="S195" s="98"/>
      <c r="T195" s="141"/>
      <c r="U195" s="120"/>
      <c r="V195" s="135"/>
      <c r="W195" s="85"/>
      <c r="X195" s="118"/>
      <c r="Z195" s="82"/>
      <c r="AA195" s="82"/>
      <c r="AB195" s="145"/>
      <c r="AC195" s="143"/>
      <c r="AD195" s="152"/>
      <c r="AE195" s="152"/>
      <c r="AF195" s="152"/>
      <c r="AH195" s="84"/>
      <c r="AI195" s="84"/>
      <c r="AJ195" s="84"/>
      <c r="AK195" s="84"/>
      <c r="AL195" s="84"/>
      <c r="AM195" s="84"/>
      <c r="AN195" s="84"/>
      <c r="AO195" s="84"/>
      <c r="AP195" s="84"/>
      <c r="AQ195" s="84"/>
      <c r="AR195" s="84"/>
    </row>
    <row r="196" spans="2:44" s="146" customFormat="1" x14ac:dyDescent="0.2">
      <c r="B196" s="94"/>
      <c r="C196" s="94"/>
      <c r="D196" s="94"/>
      <c r="E196" s="94"/>
      <c r="F196" s="85"/>
      <c r="G196" s="85"/>
      <c r="H196" s="85"/>
      <c r="I196" s="85"/>
      <c r="J196" s="85"/>
      <c r="K196" s="85"/>
      <c r="L196" s="85"/>
      <c r="M196" s="85"/>
      <c r="N196" s="86"/>
      <c r="O196" s="86"/>
      <c r="P196" s="86"/>
      <c r="Q196" s="86"/>
      <c r="R196" s="87"/>
      <c r="S196" s="98"/>
      <c r="T196" s="141"/>
      <c r="U196" s="120"/>
      <c r="V196" s="135"/>
      <c r="W196" s="85"/>
      <c r="X196" s="118"/>
      <c r="Z196" s="82"/>
      <c r="AA196" s="82"/>
      <c r="AB196" s="145"/>
      <c r="AC196" s="143"/>
      <c r="AD196" s="152"/>
      <c r="AE196" s="152"/>
      <c r="AF196" s="152"/>
      <c r="AH196" s="84"/>
      <c r="AI196" s="84"/>
      <c r="AJ196" s="84"/>
      <c r="AK196" s="84"/>
      <c r="AL196" s="84"/>
      <c r="AM196" s="84"/>
      <c r="AN196" s="84"/>
      <c r="AO196" s="84"/>
      <c r="AP196" s="84"/>
      <c r="AQ196" s="84"/>
      <c r="AR196" s="84"/>
    </row>
    <row r="197" spans="2:44" s="146" customFormat="1" x14ac:dyDescent="0.2">
      <c r="B197" s="94"/>
      <c r="C197" s="94"/>
      <c r="D197" s="94"/>
      <c r="E197" s="94"/>
      <c r="F197" s="85"/>
      <c r="G197" s="85"/>
      <c r="H197" s="85"/>
      <c r="I197" s="85"/>
      <c r="J197" s="85"/>
      <c r="K197" s="85"/>
      <c r="L197" s="85"/>
      <c r="M197" s="85"/>
      <c r="N197" s="86"/>
      <c r="O197" s="86"/>
      <c r="P197" s="86"/>
      <c r="Q197" s="86"/>
      <c r="R197" s="87"/>
      <c r="S197" s="98"/>
      <c r="T197" s="141"/>
      <c r="U197" s="120"/>
      <c r="V197" s="135"/>
      <c r="W197" s="85"/>
      <c r="X197" s="118"/>
      <c r="Z197" s="82"/>
      <c r="AA197" s="82"/>
      <c r="AB197" s="145"/>
      <c r="AC197" s="143"/>
      <c r="AD197" s="152"/>
      <c r="AE197" s="152"/>
      <c r="AF197" s="152"/>
      <c r="AH197" s="84"/>
      <c r="AI197" s="84"/>
      <c r="AJ197" s="84"/>
      <c r="AK197" s="84"/>
      <c r="AL197" s="84"/>
      <c r="AM197" s="84"/>
      <c r="AN197" s="84"/>
      <c r="AO197" s="84"/>
      <c r="AP197" s="84"/>
      <c r="AQ197" s="84"/>
      <c r="AR197" s="84"/>
    </row>
    <row r="198" spans="2:44" s="146" customFormat="1" x14ac:dyDescent="0.2">
      <c r="B198" s="94"/>
      <c r="C198" s="94"/>
      <c r="D198" s="94"/>
      <c r="E198" s="94"/>
      <c r="F198" s="85"/>
      <c r="G198" s="85"/>
      <c r="H198" s="85"/>
      <c r="I198" s="85"/>
      <c r="J198" s="85"/>
      <c r="K198" s="85"/>
      <c r="L198" s="85"/>
      <c r="M198" s="85"/>
      <c r="N198" s="86"/>
      <c r="O198" s="86"/>
      <c r="P198" s="86"/>
      <c r="Q198" s="86"/>
      <c r="R198" s="87"/>
      <c r="S198" s="98"/>
      <c r="T198" s="141"/>
      <c r="U198" s="120"/>
      <c r="V198" s="135"/>
      <c r="W198" s="85"/>
      <c r="X198" s="118"/>
      <c r="Z198" s="82"/>
      <c r="AA198" s="82"/>
      <c r="AB198" s="145"/>
      <c r="AC198" s="143"/>
      <c r="AD198" s="152"/>
      <c r="AE198" s="152"/>
      <c r="AF198" s="152"/>
      <c r="AH198" s="84"/>
      <c r="AI198" s="84"/>
      <c r="AJ198" s="84"/>
      <c r="AK198" s="84"/>
      <c r="AL198" s="84"/>
      <c r="AM198" s="84"/>
      <c r="AN198" s="84"/>
      <c r="AO198" s="84"/>
      <c r="AP198" s="84"/>
      <c r="AQ198" s="84"/>
      <c r="AR198" s="84"/>
    </row>
    <row r="199" spans="2:44" s="146" customFormat="1" x14ac:dyDescent="0.2">
      <c r="B199" s="94"/>
      <c r="C199" s="94"/>
      <c r="D199" s="94"/>
      <c r="E199" s="94"/>
      <c r="F199" s="85"/>
      <c r="G199" s="85"/>
      <c r="H199" s="85"/>
      <c r="I199" s="85"/>
      <c r="J199" s="85"/>
      <c r="K199" s="85"/>
      <c r="L199" s="85"/>
      <c r="M199" s="85"/>
      <c r="N199" s="86"/>
      <c r="O199" s="86"/>
      <c r="P199" s="86"/>
      <c r="Q199" s="86"/>
      <c r="R199" s="87"/>
      <c r="S199" s="98"/>
      <c r="T199" s="141"/>
      <c r="U199" s="120"/>
      <c r="V199" s="135"/>
      <c r="W199" s="85"/>
      <c r="X199" s="118"/>
      <c r="Z199" s="82"/>
      <c r="AA199" s="82"/>
      <c r="AB199" s="145"/>
      <c r="AC199" s="143"/>
      <c r="AD199" s="152"/>
      <c r="AE199" s="152"/>
      <c r="AF199" s="152"/>
      <c r="AH199" s="84"/>
      <c r="AI199" s="84"/>
      <c r="AJ199" s="84"/>
      <c r="AK199" s="84"/>
      <c r="AL199" s="84"/>
      <c r="AM199" s="84"/>
      <c r="AN199" s="84"/>
      <c r="AO199" s="84"/>
      <c r="AP199" s="84"/>
      <c r="AQ199" s="84"/>
      <c r="AR199" s="84"/>
    </row>
    <row r="200" spans="2:44" s="146" customFormat="1" x14ac:dyDescent="0.2">
      <c r="B200" s="94"/>
      <c r="C200" s="94"/>
      <c r="D200" s="94"/>
      <c r="E200" s="94"/>
      <c r="F200" s="85"/>
      <c r="G200" s="85"/>
      <c r="H200" s="85"/>
      <c r="I200" s="85"/>
      <c r="J200" s="85"/>
      <c r="K200" s="85"/>
      <c r="L200" s="85"/>
      <c r="M200" s="85"/>
      <c r="N200" s="86"/>
      <c r="O200" s="86"/>
      <c r="P200" s="86"/>
      <c r="Q200" s="86"/>
      <c r="R200" s="87"/>
      <c r="S200" s="98"/>
      <c r="T200" s="141"/>
      <c r="U200" s="120"/>
      <c r="V200" s="135"/>
      <c r="W200" s="85"/>
      <c r="X200" s="118"/>
      <c r="Z200" s="82"/>
      <c r="AA200" s="82"/>
      <c r="AB200" s="145"/>
      <c r="AC200" s="143"/>
      <c r="AD200" s="152"/>
      <c r="AE200" s="152"/>
      <c r="AF200" s="152"/>
      <c r="AH200" s="84"/>
      <c r="AI200" s="84"/>
      <c r="AJ200" s="84"/>
      <c r="AK200" s="84"/>
      <c r="AL200" s="84"/>
      <c r="AM200" s="84"/>
      <c r="AN200" s="84"/>
      <c r="AO200" s="84"/>
      <c r="AP200" s="84"/>
      <c r="AQ200" s="84"/>
      <c r="AR200" s="84"/>
    </row>
    <row r="201" spans="2:44" s="146" customFormat="1" x14ac:dyDescent="0.2">
      <c r="B201" s="94"/>
      <c r="C201" s="94"/>
      <c r="D201" s="94"/>
      <c r="E201" s="94"/>
      <c r="F201" s="85"/>
      <c r="G201" s="85"/>
      <c r="H201" s="85"/>
      <c r="I201" s="85"/>
      <c r="J201" s="85"/>
      <c r="K201" s="85"/>
      <c r="L201" s="85"/>
      <c r="M201" s="85"/>
      <c r="N201" s="86"/>
      <c r="O201" s="86"/>
      <c r="P201" s="86"/>
      <c r="Q201" s="86"/>
      <c r="R201" s="87"/>
      <c r="S201" s="98"/>
      <c r="T201" s="141"/>
      <c r="U201" s="120"/>
      <c r="V201" s="135"/>
      <c r="W201" s="85"/>
      <c r="X201" s="118"/>
      <c r="Z201" s="82"/>
      <c r="AA201" s="82"/>
      <c r="AB201" s="145"/>
      <c r="AC201" s="143"/>
      <c r="AD201" s="152"/>
      <c r="AE201" s="152"/>
      <c r="AF201" s="152"/>
      <c r="AH201" s="84"/>
      <c r="AI201" s="84"/>
      <c r="AJ201" s="84"/>
      <c r="AK201" s="84"/>
      <c r="AL201" s="84"/>
      <c r="AM201" s="84"/>
      <c r="AN201" s="84"/>
      <c r="AO201" s="84"/>
      <c r="AP201" s="84"/>
      <c r="AQ201" s="84"/>
      <c r="AR201" s="84"/>
    </row>
    <row r="202" spans="2:44" s="146" customFormat="1" x14ac:dyDescent="0.2">
      <c r="B202" s="94"/>
      <c r="C202" s="94"/>
      <c r="D202" s="94"/>
      <c r="E202" s="94"/>
      <c r="F202" s="85"/>
      <c r="G202" s="85"/>
      <c r="H202" s="85"/>
      <c r="I202" s="85"/>
      <c r="J202" s="85"/>
      <c r="K202" s="85"/>
      <c r="L202" s="85"/>
      <c r="M202" s="85"/>
      <c r="N202" s="86"/>
      <c r="O202" s="86"/>
      <c r="P202" s="86"/>
      <c r="Q202" s="86"/>
      <c r="R202" s="87"/>
      <c r="S202" s="98"/>
      <c r="T202" s="141"/>
      <c r="U202" s="120"/>
      <c r="V202" s="135"/>
      <c r="W202" s="85"/>
      <c r="X202" s="118"/>
      <c r="Z202" s="82"/>
      <c r="AA202" s="82"/>
      <c r="AB202" s="145"/>
      <c r="AC202" s="143"/>
      <c r="AD202" s="152"/>
      <c r="AE202" s="152"/>
      <c r="AF202" s="152"/>
      <c r="AH202" s="84"/>
      <c r="AI202" s="84"/>
      <c r="AJ202" s="84"/>
      <c r="AK202" s="84"/>
      <c r="AL202" s="84"/>
      <c r="AM202" s="84"/>
      <c r="AN202" s="84"/>
      <c r="AO202" s="84"/>
      <c r="AP202" s="84"/>
      <c r="AQ202" s="84"/>
      <c r="AR202" s="84"/>
    </row>
    <row r="203" spans="2:44" s="146" customFormat="1" x14ac:dyDescent="0.2">
      <c r="B203" s="94"/>
      <c r="C203" s="94"/>
      <c r="D203" s="94"/>
      <c r="E203" s="94"/>
      <c r="F203" s="85"/>
      <c r="G203" s="85"/>
      <c r="H203" s="85"/>
      <c r="I203" s="85"/>
      <c r="J203" s="85"/>
      <c r="K203" s="85"/>
      <c r="L203" s="85"/>
      <c r="M203" s="85"/>
      <c r="N203" s="86"/>
      <c r="O203" s="86"/>
      <c r="P203" s="86"/>
      <c r="Q203" s="86"/>
      <c r="R203" s="87"/>
      <c r="S203" s="98"/>
      <c r="T203" s="141"/>
      <c r="U203" s="120"/>
      <c r="V203" s="135"/>
      <c r="W203" s="85"/>
      <c r="X203" s="118"/>
      <c r="Z203" s="82"/>
      <c r="AA203" s="82"/>
      <c r="AB203" s="145"/>
      <c r="AC203" s="143"/>
      <c r="AD203" s="152"/>
      <c r="AE203" s="152"/>
      <c r="AF203" s="152"/>
      <c r="AH203" s="84"/>
      <c r="AI203" s="84"/>
      <c r="AJ203" s="84"/>
      <c r="AK203" s="84"/>
      <c r="AL203" s="84"/>
      <c r="AM203" s="84"/>
      <c r="AN203" s="84"/>
      <c r="AO203" s="84"/>
      <c r="AP203" s="84"/>
      <c r="AQ203" s="84"/>
      <c r="AR203" s="84"/>
    </row>
    <row r="204" spans="2:44" s="146" customFormat="1" x14ac:dyDescent="0.2">
      <c r="B204" s="94"/>
      <c r="C204" s="94"/>
      <c r="D204" s="94"/>
      <c r="E204" s="94"/>
      <c r="F204" s="85"/>
      <c r="G204" s="85"/>
      <c r="H204" s="85"/>
      <c r="I204" s="85"/>
      <c r="J204" s="85"/>
      <c r="K204" s="85"/>
      <c r="L204" s="85"/>
      <c r="M204" s="85"/>
      <c r="N204" s="86"/>
      <c r="O204" s="86"/>
      <c r="P204" s="86"/>
      <c r="Q204" s="86"/>
      <c r="R204" s="87"/>
      <c r="S204" s="98"/>
      <c r="T204" s="141"/>
      <c r="U204" s="120"/>
      <c r="V204" s="135"/>
      <c r="W204" s="85"/>
      <c r="X204" s="118"/>
      <c r="Z204" s="82"/>
      <c r="AA204" s="82"/>
      <c r="AB204" s="145"/>
      <c r="AC204" s="143"/>
      <c r="AD204" s="152"/>
      <c r="AE204" s="152"/>
      <c r="AF204" s="152"/>
      <c r="AH204" s="84"/>
      <c r="AI204" s="84"/>
      <c r="AJ204" s="84"/>
      <c r="AK204" s="84"/>
      <c r="AL204" s="84"/>
      <c r="AM204" s="84"/>
      <c r="AN204" s="84"/>
      <c r="AO204" s="84"/>
      <c r="AP204" s="84"/>
      <c r="AQ204" s="84"/>
      <c r="AR204" s="84"/>
    </row>
    <row r="205" spans="2:44" s="146" customFormat="1" x14ac:dyDescent="0.2">
      <c r="B205" s="94"/>
      <c r="C205" s="94"/>
      <c r="D205" s="94"/>
      <c r="E205" s="94"/>
      <c r="F205" s="85"/>
      <c r="G205" s="85"/>
      <c r="H205" s="85"/>
      <c r="I205" s="85"/>
      <c r="J205" s="85"/>
      <c r="K205" s="85"/>
      <c r="L205" s="85"/>
      <c r="M205" s="85"/>
      <c r="N205" s="86"/>
      <c r="O205" s="86"/>
      <c r="P205" s="86"/>
      <c r="Q205" s="86"/>
      <c r="R205" s="87"/>
      <c r="S205" s="98"/>
      <c r="T205" s="141"/>
      <c r="U205" s="120"/>
      <c r="V205" s="135"/>
      <c r="W205" s="85"/>
      <c r="X205" s="118"/>
      <c r="Z205" s="82"/>
      <c r="AA205" s="82"/>
      <c r="AB205" s="145"/>
      <c r="AC205" s="143"/>
      <c r="AD205" s="152"/>
      <c r="AE205" s="152"/>
      <c r="AF205" s="152"/>
      <c r="AH205" s="84"/>
      <c r="AI205" s="84"/>
      <c r="AJ205" s="84"/>
      <c r="AK205" s="84"/>
      <c r="AL205" s="84"/>
      <c r="AM205" s="84"/>
      <c r="AN205" s="84"/>
      <c r="AO205" s="84"/>
      <c r="AP205" s="84"/>
      <c r="AQ205" s="84"/>
      <c r="AR205" s="84"/>
    </row>
    <row r="206" spans="2:44" s="146" customFormat="1" x14ac:dyDescent="0.2">
      <c r="B206" s="94"/>
      <c r="C206" s="94"/>
      <c r="D206" s="94"/>
      <c r="E206" s="94"/>
      <c r="F206" s="85"/>
      <c r="G206" s="85"/>
      <c r="H206" s="85"/>
      <c r="I206" s="85"/>
      <c r="J206" s="85"/>
      <c r="K206" s="85"/>
      <c r="L206" s="85"/>
      <c r="M206" s="85"/>
      <c r="N206" s="86"/>
      <c r="O206" s="86"/>
      <c r="P206" s="86"/>
      <c r="Q206" s="86"/>
      <c r="R206" s="87"/>
      <c r="S206" s="98"/>
      <c r="T206" s="141"/>
      <c r="U206" s="120"/>
      <c r="V206" s="135"/>
      <c r="W206" s="85"/>
      <c r="X206" s="118"/>
      <c r="Z206" s="82"/>
      <c r="AA206" s="82"/>
      <c r="AB206" s="145"/>
      <c r="AC206" s="143"/>
      <c r="AD206" s="152"/>
      <c r="AE206" s="152"/>
      <c r="AF206" s="152"/>
      <c r="AH206" s="84"/>
      <c r="AI206" s="84"/>
      <c r="AJ206" s="84"/>
      <c r="AK206" s="84"/>
      <c r="AL206" s="84"/>
      <c r="AM206" s="84"/>
      <c r="AN206" s="84"/>
      <c r="AO206" s="84"/>
      <c r="AP206" s="84"/>
      <c r="AQ206" s="84"/>
      <c r="AR206" s="84"/>
    </row>
    <row r="207" spans="2:44" s="146" customFormat="1" x14ac:dyDescent="0.2">
      <c r="B207" s="94"/>
      <c r="C207" s="94"/>
      <c r="D207" s="94"/>
      <c r="E207" s="94"/>
      <c r="F207" s="85"/>
      <c r="G207" s="85"/>
      <c r="H207" s="85"/>
      <c r="I207" s="85"/>
      <c r="J207" s="85"/>
      <c r="K207" s="85"/>
      <c r="L207" s="85"/>
      <c r="M207" s="85"/>
      <c r="N207" s="86"/>
      <c r="O207" s="86"/>
      <c r="P207" s="86"/>
      <c r="Q207" s="86"/>
      <c r="R207" s="87"/>
      <c r="S207" s="98"/>
      <c r="T207" s="141"/>
      <c r="U207" s="120"/>
      <c r="V207" s="135"/>
      <c r="W207" s="85"/>
      <c r="X207" s="118"/>
      <c r="Z207" s="82"/>
      <c r="AA207" s="82"/>
      <c r="AB207" s="145"/>
      <c r="AC207" s="143"/>
      <c r="AD207" s="152"/>
      <c r="AE207" s="152"/>
      <c r="AF207" s="152"/>
      <c r="AH207" s="84"/>
      <c r="AI207" s="84"/>
      <c r="AJ207" s="84"/>
      <c r="AK207" s="84"/>
      <c r="AL207" s="84"/>
      <c r="AM207" s="84"/>
      <c r="AN207" s="84"/>
      <c r="AO207" s="84"/>
      <c r="AP207" s="84"/>
      <c r="AQ207" s="84"/>
      <c r="AR207" s="84"/>
    </row>
    <row r="208" spans="2:44" s="146" customFormat="1" x14ac:dyDescent="0.2">
      <c r="B208" s="94"/>
      <c r="C208" s="94"/>
      <c r="D208" s="94"/>
      <c r="E208" s="94"/>
      <c r="F208" s="85"/>
      <c r="G208" s="85"/>
      <c r="H208" s="85"/>
      <c r="I208" s="85"/>
      <c r="J208" s="85"/>
      <c r="K208" s="85"/>
      <c r="L208" s="85"/>
      <c r="M208" s="85"/>
      <c r="N208" s="86"/>
      <c r="O208" s="86"/>
      <c r="P208" s="86"/>
      <c r="Q208" s="86"/>
      <c r="R208" s="87"/>
      <c r="S208" s="98"/>
      <c r="T208" s="141"/>
      <c r="U208" s="120"/>
      <c r="V208" s="135"/>
      <c r="W208" s="85"/>
      <c r="X208" s="118"/>
      <c r="Z208" s="82"/>
      <c r="AA208" s="82"/>
      <c r="AB208" s="145"/>
      <c r="AC208" s="143"/>
      <c r="AD208" s="152"/>
      <c r="AE208" s="152"/>
      <c r="AF208" s="152"/>
      <c r="AH208" s="84"/>
      <c r="AI208" s="84"/>
      <c r="AJ208" s="84"/>
      <c r="AK208" s="84"/>
      <c r="AL208" s="84"/>
      <c r="AM208" s="84"/>
      <c r="AN208" s="84"/>
      <c r="AO208" s="84"/>
      <c r="AP208" s="84"/>
      <c r="AQ208" s="84"/>
      <c r="AR208" s="84"/>
    </row>
    <row r="209" spans="2:44" s="146" customFormat="1" x14ac:dyDescent="0.2">
      <c r="B209" s="94"/>
      <c r="C209" s="94"/>
      <c r="D209" s="94"/>
      <c r="E209" s="94"/>
      <c r="F209" s="85"/>
      <c r="G209" s="85"/>
      <c r="H209" s="85"/>
      <c r="I209" s="85"/>
      <c r="J209" s="85"/>
      <c r="K209" s="85"/>
      <c r="L209" s="85"/>
      <c r="M209" s="85"/>
      <c r="N209" s="86"/>
      <c r="O209" s="86"/>
      <c r="P209" s="86"/>
      <c r="Q209" s="86"/>
      <c r="R209" s="87"/>
      <c r="S209" s="98"/>
      <c r="T209" s="141"/>
      <c r="U209" s="120"/>
      <c r="V209" s="135"/>
      <c r="W209" s="85"/>
      <c r="X209" s="118"/>
      <c r="Z209" s="82"/>
      <c r="AA209" s="82"/>
      <c r="AB209" s="145"/>
      <c r="AC209" s="143"/>
      <c r="AD209" s="152"/>
      <c r="AE209" s="152"/>
      <c r="AF209" s="152"/>
      <c r="AH209" s="84"/>
      <c r="AI209" s="84"/>
      <c r="AJ209" s="84"/>
      <c r="AK209" s="84"/>
      <c r="AL209" s="84"/>
      <c r="AM209" s="84"/>
      <c r="AN209" s="84"/>
      <c r="AO209" s="84"/>
      <c r="AP209" s="84"/>
      <c r="AQ209" s="84"/>
      <c r="AR209" s="84"/>
    </row>
    <row r="210" spans="2:44" s="146" customFormat="1" x14ac:dyDescent="0.2">
      <c r="B210" s="94"/>
      <c r="C210" s="94"/>
      <c r="D210" s="94"/>
      <c r="E210" s="94"/>
      <c r="F210" s="85"/>
      <c r="G210" s="85"/>
      <c r="H210" s="85"/>
      <c r="I210" s="85"/>
      <c r="J210" s="85"/>
      <c r="K210" s="85"/>
      <c r="L210" s="85"/>
      <c r="M210" s="85"/>
      <c r="N210" s="86"/>
      <c r="O210" s="86"/>
      <c r="P210" s="86"/>
      <c r="Q210" s="86"/>
      <c r="R210" s="87"/>
      <c r="S210" s="98"/>
      <c r="T210" s="141"/>
      <c r="U210" s="120"/>
      <c r="V210" s="135"/>
      <c r="W210" s="85"/>
      <c r="X210" s="118"/>
      <c r="Z210" s="82"/>
      <c r="AA210" s="82"/>
      <c r="AB210" s="145"/>
      <c r="AC210" s="143"/>
      <c r="AD210" s="152"/>
      <c r="AE210" s="152"/>
      <c r="AF210" s="152"/>
      <c r="AH210" s="84"/>
      <c r="AI210" s="84"/>
      <c r="AJ210" s="84"/>
      <c r="AK210" s="84"/>
      <c r="AL210" s="84"/>
      <c r="AM210" s="84"/>
      <c r="AN210" s="84"/>
      <c r="AO210" s="84"/>
      <c r="AP210" s="84"/>
      <c r="AQ210" s="84"/>
      <c r="AR210" s="84"/>
    </row>
    <row r="211" spans="2:44" s="146" customFormat="1" x14ac:dyDescent="0.2">
      <c r="B211" s="94"/>
      <c r="C211" s="94"/>
      <c r="D211" s="94"/>
      <c r="E211" s="94"/>
      <c r="F211" s="85"/>
      <c r="G211" s="85"/>
      <c r="H211" s="85"/>
      <c r="I211" s="85"/>
      <c r="J211" s="85"/>
      <c r="K211" s="85"/>
      <c r="L211" s="85"/>
      <c r="M211" s="85"/>
      <c r="N211" s="86"/>
      <c r="O211" s="86"/>
      <c r="P211" s="86"/>
      <c r="Q211" s="86"/>
      <c r="R211" s="87"/>
      <c r="S211" s="98"/>
      <c r="T211" s="141"/>
      <c r="U211" s="120"/>
      <c r="V211" s="135"/>
      <c r="W211" s="85"/>
      <c r="X211" s="118"/>
      <c r="Z211" s="82"/>
      <c r="AA211" s="82"/>
      <c r="AB211" s="145"/>
      <c r="AC211" s="143"/>
      <c r="AD211" s="152"/>
      <c r="AE211" s="152"/>
      <c r="AF211" s="152"/>
      <c r="AH211" s="84"/>
      <c r="AI211" s="84"/>
      <c r="AJ211" s="84"/>
      <c r="AK211" s="84"/>
      <c r="AL211" s="84"/>
      <c r="AM211" s="84"/>
      <c r="AN211" s="84"/>
      <c r="AO211" s="84"/>
      <c r="AP211" s="84"/>
      <c r="AQ211" s="84"/>
      <c r="AR211" s="84"/>
    </row>
    <row r="212" spans="2:44" s="146" customFormat="1" x14ac:dyDescent="0.2">
      <c r="B212" s="94"/>
      <c r="C212" s="94"/>
      <c r="D212" s="94"/>
      <c r="E212" s="94"/>
      <c r="F212" s="85"/>
      <c r="G212" s="85"/>
      <c r="H212" s="85"/>
      <c r="I212" s="85"/>
      <c r="J212" s="85"/>
      <c r="K212" s="85"/>
      <c r="L212" s="85"/>
      <c r="M212" s="85"/>
      <c r="N212" s="86"/>
      <c r="O212" s="86"/>
      <c r="P212" s="86"/>
      <c r="Q212" s="86"/>
      <c r="R212" s="87"/>
      <c r="S212" s="98"/>
      <c r="T212" s="141"/>
      <c r="U212" s="120"/>
      <c r="V212" s="135"/>
      <c r="W212" s="85"/>
      <c r="X212" s="118"/>
      <c r="Z212" s="82"/>
      <c r="AA212" s="82"/>
      <c r="AB212" s="145"/>
      <c r="AC212" s="143"/>
      <c r="AD212" s="152"/>
      <c r="AE212" s="152"/>
      <c r="AF212" s="152"/>
      <c r="AH212" s="84"/>
      <c r="AI212" s="84"/>
      <c r="AJ212" s="84"/>
      <c r="AK212" s="84"/>
      <c r="AL212" s="84"/>
      <c r="AM212" s="84"/>
      <c r="AN212" s="84"/>
      <c r="AO212" s="84"/>
      <c r="AP212" s="84"/>
      <c r="AQ212" s="84"/>
      <c r="AR212" s="84"/>
    </row>
    <row r="213" spans="2:44" s="146" customFormat="1" x14ac:dyDescent="0.2">
      <c r="B213" s="94"/>
      <c r="C213" s="94"/>
      <c r="D213" s="94"/>
      <c r="E213" s="94"/>
      <c r="F213" s="85"/>
      <c r="G213" s="85"/>
      <c r="H213" s="85"/>
      <c r="I213" s="85"/>
      <c r="J213" s="85"/>
      <c r="K213" s="85"/>
      <c r="L213" s="85"/>
      <c r="M213" s="85"/>
      <c r="N213" s="86"/>
      <c r="O213" s="86"/>
      <c r="P213" s="86"/>
      <c r="Q213" s="86"/>
      <c r="R213" s="87"/>
      <c r="S213" s="98"/>
      <c r="T213" s="141"/>
      <c r="U213" s="120"/>
      <c r="V213" s="135"/>
      <c r="W213" s="85"/>
      <c r="X213" s="118"/>
      <c r="Z213" s="82"/>
      <c r="AA213" s="82"/>
      <c r="AB213" s="145"/>
      <c r="AC213" s="143"/>
      <c r="AD213" s="152"/>
      <c r="AE213" s="152"/>
      <c r="AF213" s="152"/>
      <c r="AH213" s="84"/>
      <c r="AI213" s="84"/>
      <c r="AJ213" s="84"/>
      <c r="AK213" s="84"/>
      <c r="AL213" s="84"/>
      <c r="AM213" s="84"/>
      <c r="AN213" s="84"/>
      <c r="AO213" s="84"/>
      <c r="AP213" s="84"/>
      <c r="AQ213" s="84"/>
      <c r="AR213" s="84"/>
    </row>
    <row r="214" spans="2:44" s="146" customFormat="1" x14ac:dyDescent="0.2">
      <c r="B214" s="94"/>
      <c r="C214" s="94"/>
      <c r="D214" s="94"/>
      <c r="E214" s="94"/>
      <c r="F214" s="85"/>
      <c r="G214" s="85"/>
      <c r="H214" s="85"/>
      <c r="I214" s="85"/>
      <c r="J214" s="85"/>
      <c r="K214" s="85"/>
      <c r="L214" s="85"/>
      <c r="M214" s="85"/>
      <c r="N214" s="86"/>
      <c r="O214" s="86"/>
      <c r="P214" s="86"/>
      <c r="Q214" s="86"/>
      <c r="R214" s="87"/>
      <c r="S214" s="98"/>
      <c r="T214" s="141"/>
      <c r="U214" s="120"/>
      <c r="V214" s="135"/>
      <c r="W214" s="85"/>
      <c r="X214" s="118"/>
      <c r="Z214" s="82"/>
      <c r="AA214" s="82"/>
      <c r="AB214" s="145"/>
      <c r="AC214" s="143"/>
      <c r="AD214" s="152"/>
      <c r="AE214" s="152"/>
      <c r="AF214" s="152"/>
      <c r="AH214" s="84"/>
      <c r="AI214" s="84"/>
      <c r="AJ214" s="84"/>
      <c r="AK214" s="84"/>
      <c r="AL214" s="84"/>
      <c r="AM214" s="84"/>
      <c r="AN214" s="84"/>
      <c r="AO214" s="84"/>
      <c r="AP214" s="84"/>
      <c r="AQ214" s="84"/>
      <c r="AR214" s="84"/>
    </row>
    <row r="215" spans="2:44" s="146" customFormat="1" x14ac:dyDescent="0.2">
      <c r="B215" s="94"/>
      <c r="C215" s="94"/>
      <c r="D215" s="94"/>
      <c r="E215" s="94"/>
      <c r="F215" s="85"/>
      <c r="G215" s="85"/>
      <c r="H215" s="85"/>
      <c r="I215" s="85"/>
      <c r="J215" s="85"/>
      <c r="K215" s="85"/>
      <c r="L215" s="85"/>
      <c r="M215" s="85"/>
      <c r="N215" s="86"/>
      <c r="O215" s="86"/>
      <c r="P215" s="86"/>
      <c r="Q215" s="86"/>
      <c r="R215" s="87"/>
      <c r="S215" s="98"/>
      <c r="T215" s="141"/>
      <c r="U215" s="120"/>
      <c r="V215" s="135"/>
      <c r="W215" s="85"/>
      <c r="X215" s="118"/>
      <c r="Z215" s="82"/>
      <c r="AA215" s="82"/>
      <c r="AB215" s="145"/>
      <c r="AC215" s="143"/>
      <c r="AD215" s="152"/>
      <c r="AE215" s="152"/>
      <c r="AF215" s="152"/>
      <c r="AH215" s="84"/>
      <c r="AI215" s="84"/>
      <c r="AJ215" s="84"/>
      <c r="AK215" s="84"/>
      <c r="AL215" s="84"/>
      <c r="AM215" s="84"/>
      <c r="AN215" s="84"/>
      <c r="AO215" s="84"/>
      <c r="AP215" s="84"/>
      <c r="AQ215" s="84"/>
      <c r="AR215" s="84"/>
    </row>
    <row r="216" spans="2:44" s="146" customFormat="1" x14ac:dyDescent="0.2">
      <c r="B216" s="94"/>
      <c r="C216" s="94"/>
      <c r="D216" s="94"/>
      <c r="E216" s="94"/>
      <c r="F216" s="85"/>
      <c r="G216" s="85"/>
      <c r="H216" s="85"/>
      <c r="I216" s="85"/>
      <c r="J216" s="85"/>
      <c r="K216" s="85"/>
      <c r="L216" s="85"/>
      <c r="M216" s="85"/>
      <c r="N216" s="86"/>
      <c r="O216" s="86"/>
      <c r="P216" s="86"/>
      <c r="Q216" s="86"/>
      <c r="R216" s="87"/>
      <c r="S216" s="98"/>
      <c r="T216" s="141"/>
      <c r="U216" s="120"/>
      <c r="V216" s="135"/>
      <c r="W216" s="85"/>
      <c r="X216" s="118"/>
      <c r="Z216" s="82"/>
      <c r="AA216" s="82"/>
      <c r="AB216" s="145"/>
      <c r="AC216" s="143"/>
      <c r="AD216" s="152"/>
      <c r="AE216" s="152"/>
      <c r="AF216" s="152"/>
      <c r="AH216" s="84"/>
      <c r="AI216" s="84"/>
      <c r="AJ216" s="84"/>
      <c r="AK216" s="84"/>
      <c r="AL216" s="84"/>
      <c r="AM216" s="84"/>
      <c r="AN216" s="84"/>
      <c r="AO216" s="84"/>
      <c r="AP216" s="84"/>
      <c r="AQ216" s="84"/>
      <c r="AR216" s="84"/>
    </row>
    <row r="217" spans="2:44" s="146" customFormat="1" x14ac:dyDescent="0.2">
      <c r="B217" s="94"/>
      <c r="C217" s="94"/>
      <c r="D217" s="94"/>
      <c r="E217" s="94"/>
      <c r="F217" s="85"/>
      <c r="G217" s="85"/>
      <c r="H217" s="85"/>
      <c r="I217" s="85"/>
      <c r="J217" s="85"/>
      <c r="K217" s="85"/>
      <c r="L217" s="85"/>
      <c r="M217" s="85"/>
      <c r="N217" s="86"/>
      <c r="O217" s="86"/>
      <c r="P217" s="86"/>
      <c r="Q217" s="86"/>
      <c r="R217" s="87"/>
      <c r="S217" s="98"/>
      <c r="T217" s="141"/>
      <c r="U217" s="120"/>
      <c r="V217" s="135"/>
      <c r="W217" s="85"/>
      <c r="X217" s="118"/>
      <c r="Z217" s="82"/>
      <c r="AA217" s="82"/>
      <c r="AB217" s="145"/>
      <c r="AC217" s="143"/>
      <c r="AD217" s="152"/>
      <c r="AE217" s="152"/>
      <c r="AF217" s="152"/>
      <c r="AH217" s="84"/>
      <c r="AI217" s="84"/>
      <c r="AJ217" s="84"/>
      <c r="AK217" s="84"/>
      <c r="AL217" s="84"/>
      <c r="AM217" s="84"/>
      <c r="AN217" s="84"/>
      <c r="AO217" s="84"/>
      <c r="AP217" s="84"/>
      <c r="AQ217" s="84"/>
      <c r="AR217" s="84"/>
    </row>
    <row r="218" spans="2:44" s="146" customFormat="1" x14ac:dyDescent="0.2">
      <c r="B218" s="94"/>
      <c r="C218" s="94"/>
      <c r="D218" s="94"/>
      <c r="E218" s="94"/>
      <c r="F218" s="85"/>
      <c r="G218" s="85"/>
      <c r="H218" s="85"/>
      <c r="I218" s="85"/>
      <c r="J218" s="85"/>
      <c r="K218" s="85"/>
      <c r="L218" s="85"/>
      <c r="M218" s="85"/>
      <c r="N218" s="86"/>
      <c r="O218" s="86"/>
      <c r="P218" s="86"/>
      <c r="Q218" s="86"/>
      <c r="R218" s="87"/>
      <c r="S218" s="98"/>
      <c r="T218" s="141"/>
      <c r="U218" s="120"/>
      <c r="V218" s="135"/>
      <c r="W218" s="85"/>
      <c r="X218" s="118"/>
      <c r="Z218" s="82"/>
      <c r="AA218" s="82"/>
      <c r="AB218" s="145"/>
      <c r="AC218" s="143"/>
      <c r="AD218" s="152"/>
      <c r="AE218" s="152"/>
      <c r="AF218" s="152"/>
      <c r="AH218" s="84"/>
      <c r="AI218" s="84"/>
      <c r="AJ218" s="84"/>
      <c r="AK218" s="84"/>
      <c r="AL218" s="84"/>
      <c r="AM218" s="84"/>
      <c r="AN218" s="84"/>
      <c r="AO218" s="84"/>
      <c r="AP218" s="84"/>
      <c r="AQ218" s="84"/>
      <c r="AR218" s="84"/>
    </row>
    <row r="219" spans="2:44" s="146" customFormat="1" x14ac:dyDescent="0.2">
      <c r="B219" s="94"/>
      <c r="C219" s="94"/>
      <c r="D219" s="94"/>
      <c r="E219" s="94"/>
      <c r="F219" s="85"/>
      <c r="G219" s="85"/>
      <c r="H219" s="85"/>
      <c r="I219" s="85"/>
      <c r="J219" s="85"/>
      <c r="K219" s="85"/>
      <c r="L219" s="85"/>
      <c r="M219" s="85"/>
      <c r="N219" s="86"/>
      <c r="O219" s="86"/>
      <c r="P219" s="86"/>
      <c r="Q219" s="86"/>
      <c r="R219" s="87"/>
      <c r="S219" s="98"/>
      <c r="T219" s="141"/>
      <c r="U219" s="120"/>
      <c r="V219" s="135"/>
      <c r="W219" s="85"/>
      <c r="X219" s="118"/>
      <c r="Z219" s="82"/>
      <c r="AA219" s="82"/>
      <c r="AB219" s="145"/>
      <c r="AC219" s="143"/>
      <c r="AD219" s="152"/>
      <c r="AE219" s="152"/>
      <c r="AF219" s="152"/>
      <c r="AH219" s="84"/>
      <c r="AI219" s="84"/>
      <c r="AJ219" s="84"/>
      <c r="AK219" s="84"/>
      <c r="AL219" s="84"/>
      <c r="AM219" s="84"/>
      <c r="AN219" s="84"/>
      <c r="AO219" s="84"/>
      <c r="AP219" s="84"/>
      <c r="AQ219" s="84"/>
      <c r="AR219" s="84"/>
    </row>
    <row r="220" spans="2:44" s="146" customFormat="1" x14ac:dyDescent="0.2">
      <c r="B220" s="94"/>
      <c r="C220" s="94"/>
      <c r="D220" s="94"/>
      <c r="E220" s="94"/>
      <c r="F220" s="85"/>
      <c r="G220" s="85"/>
      <c r="H220" s="85"/>
      <c r="I220" s="85"/>
      <c r="J220" s="85"/>
      <c r="K220" s="85"/>
      <c r="L220" s="85"/>
      <c r="M220" s="85"/>
      <c r="N220" s="86"/>
      <c r="O220" s="86"/>
      <c r="P220" s="86"/>
      <c r="Q220" s="86"/>
      <c r="R220" s="87"/>
      <c r="S220" s="98"/>
      <c r="T220" s="141"/>
      <c r="U220" s="120"/>
      <c r="V220" s="135"/>
      <c r="W220" s="85"/>
      <c r="X220" s="118"/>
      <c r="Z220" s="82"/>
      <c r="AA220" s="82"/>
      <c r="AB220" s="145"/>
      <c r="AC220" s="143"/>
      <c r="AD220" s="152"/>
      <c r="AE220" s="152"/>
      <c r="AF220" s="152"/>
      <c r="AH220" s="84"/>
      <c r="AI220" s="84"/>
      <c r="AJ220" s="84"/>
      <c r="AK220" s="84"/>
      <c r="AL220" s="84"/>
      <c r="AM220" s="84"/>
      <c r="AN220" s="84"/>
      <c r="AO220" s="84"/>
      <c r="AP220" s="84"/>
      <c r="AQ220" s="84"/>
      <c r="AR220" s="84"/>
    </row>
    <row r="221" spans="2:44" s="146" customFormat="1" x14ac:dyDescent="0.2">
      <c r="B221" s="94"/>
      <c r="C221" s="94"/>
      <c r="D221" s="94"/>
      <c r="E221" s="94"/>
      <c r="F221" s="85"/>
      <c r="G221" s="85"/>
      <c r="H221" s="85"/>
      <c r="I221" s="85"/>
      <c r="J221" s="85"/>
      <c r="K221" s="85"/>
      <c r="L221" s="85"/>
      <c r="M221" s="85"/>
      <c r="N221" s="86"/>
      <c r="O221" s="86"/>
      <c r="P221" s="86"/>
      <c r="Q221" s="86"/>
      <c r="R221" s="87"/>
      <c r="S221" s="98"/>
      <c r="T221" s="141"/>
      <c r="U221" s="120"/>
      <c r="V221" s="135"/>
      <c r="W221" s="85"/>
      <c r="X221" s="118"/>
      <c r="Z221" s="82"/>
      <c r="AA221" s="82"/>
      <c r="AB221" s="145"/>
      <c r="AC221" s="143"/>
      <c r="AD221" s="152"/>
      <c r="AE221" s="152"/>
      <c r="AF221" s="152"/>
      <c r="AH221" s="84"/>
      <c r="AI221" s="84"/>
      <c r="AJ221" s="84"/>
      <c r="AK221" s="84"/>
      <c r="AL221" s="84"/>
      <c r="AM221" s="84"/>
      <c r="AN221" s="84"/>
      <c r="AO221" s="84"/>
      <c r="AP221" s="84"/>
      <c r="AQ221" s="84"/>
      <c r="AR221" s="84"/>
    </row>
    <row r="222" spans="2:44" s="146" customFormat="1" x14ac:dyDescent="0.2">
      <c r="B222" s="94"/>
      <c r="C222" s="94"/>
      <c r="D222" s="94"/>
      <c r="E222" s="94"/>
      <c r="F222" s="85"/>
      <c r="G222" s="85"/>
      <c r="H222" s="85"/>
      <c r="I222" s="85"/>
      <c r="J222" s="85"/>
      <c r="K222" s="85"/>
      <c r="L222" s="85"/>
      <c r="M222" s="85"/>
      <c r="N222" s="86"/>
      <c r="O222" s="86"/>
      <c r="P222" s="86"/>
      <c r="Q222" s="86"/>
      <c r="R222" s="87"/>
      <c r="S222" s="98"/>
      <c r="T222" s="141"/>
      <c r="U222" s="120"/>
      <c r="V222" s="135"/>
      <c r="W222" s="85"/>
      <c r="X222" s="118"/>
      <c r="Z222" s="82"/>
      <c r="AA222" s="82"/>
      <c r="AB222" s="145"/>
      <c r="AC222" s="143"/>
      <c r="AD222" s="152"/>
      <c r="AE222" s="152"/>
      <c r="AF222" s="152"/>
      <c r="AH222" s="84"/>
      <c r="AI222" s="84"/>
      <c r="AJ222" s="84"/>
      <c r="AK222" s="84"/>
      <c r="AL222" s="84"/>
      <c r="AM222" s="84"/>
      <c r="AN222" s="84"/>
      <c r="AO222" s="84"/>
      <c r="AP222" s="84"/>
      <c r="AQ222" s="84"/>
      <c r="AR222" s="84"/>
    </row>
    <row r="223" spans="2:44" s="146" customFormat="1" x14ac:dyDescent="0.2">
      <c r="B223" s="94"/>
      <c r="C223" s="94"/>
      <c r="D223" s="94"/>
      <c r="E223" s="94"/>
      <c r="F223" s="85"/>
      <c r="G223" s="85"/>
      <c r="H223" s="85"/>
      <c r="I223" s="85"/>
      <c r="J223" s="85"/>
      <c r="K223" s="85"/>
      <c r="L223" s="85"/>
      <c r="M223" s="85"/>
      <c r="N223" s="86"/>
      <c r="O223" s="86"/>
      <c r="P223" s="86"/>
      <c r="Q223" s="86"/>
      <c r="R223" s="87"/>
      <c r="S223" s="98"/>
      <c r="T223" s="141"/>
      <c r="U223" s="120"/>
      <c r="V223" s="135"/>
      <c r="W223" s="85"/>
      <c r="X223" s="118"/>
      <c r="Z223" s="82"/>
      <c r="AA223" s="82"/>
      <c r="AB223" s="145"/>
      <c r="AC223" s="143"/>
      <c r="AD223" s="152"/>
      <c r="AE223" s="152"/>
      <c r="AF223" s="152"/>
      <c r="AH223" s="84"/>
      <c r="AI223" s="84"/>
      <c r="AJ223" s="84"/>
      <c r="AK223" s="84"/>
      <c r="AL223" s="84"/>
      <c r="AM223" s="84"/>
      <c r="AN223" s="84"/>
      <c r="AO223" s="84"/>
      <c r="AP223" s="84"/>
      <c r="AQ223" s="84"/>
      <c r="AR223" s="84"/>
    </row>
    <row r="224" spans="2:44" s="146" customFormat="1" x14ac:dyDescent="0.2">
      <c r="B224" s="94"/>
      <c r="C224" s="94"/>
      <c r="D224" s="94"/>
      <c r="E224" s="94"/>
      <c r="F224" s="85"/>
      <c r="G224" s="85"/>
      <c r="H224" s="85"/>
      <c r="I224" s="85"/>
      <c r="J224" s="85"/>
      <c r="K224" s="85"/>
      <c r="L224" s="85"/>
      <c r="M224" s="85"/>
      <c r="N224" s="86"/>
      <c r="O224" s="86"/>
      <c r="P224" s="86"/>
      <c r="Q224" s="86"/>
      <c r="R224" s="87"/>
      <c r="S224" s="98"/>
      <c r="T224" s="141"/>
      <c r="U224" s="120"/>
      <c r="V224" s="135"/>
      <c r="W224" s="85"/>
      <c r="X224" s="118"/>
      <c r="Z224" s="82"/>
      <c r="AA224" s="82"/>
      <c r="AB224" s="145"/>
      <c r="AC224" s="143"/>
      <c r="AD224" s="152"/>
      <c r="AE224" s="152"/>
      <c r="AF224" s="152"/>
      <c r="AH224" s="84"/>
      <c r="AI224" s="84"/>
      <c r="AJ224" s="84"/>
      <c r="AK224" s="84"/>
      <c r="AL224" s="84"/>
      <c r="AM224" s="84"/>
      <c r="AN224" s="84"/>
      <c r="AO224" s="84"/>
      <c r="AP224" s="84"/>
      <c r="AQ224" s="84"/>
      <c r="AR224" s="84"/>
    </row>
    <row r="225" spans="2:44" s="146" customFormat="1" x14ac:dyDescent="0.2">
      <c r="B225" s="94"/>
      <c r="C225" s="94"/>
      <c r="D225" s="94"/>
      <c r="E225" s="94"/>
      <c r="F225" s="85"/>
      <c r="G225" s="85"/>
      <c r="H225" s="85"/>
      <c r="I225" s="85"/>
      <c r="J225" s="85"/>
      <c r="K225" s="85"/>
      <c r="L225" s="85"/>
      <c r="M225" s="85"/>
      <c r="N225" s="86"/>
      <c r="O225" s="86"/>
      <c r="P225" s="86"/>
      <c r="Q225" s="86"/>
      <c r="R225" s="87"/>
      <c r="S225" s="98"/>
      <c r="T225" s="141"/>
      <c r="U225" s="120"/>
      <c r="V225" s="135"/>
      <c r="W225" s="85"/>
      <c r="X225" s="118"/>
      <c r="Z225" s="82"/>
      <c r="AA225" s="82"/>
      <c r="AB225" s="145"/>
      <c r="AC225" s="143"/>
      <c r="AD225" s="152"/>
      <c r="AE225" s="152"/>
      <c r="AF225" s="152"/>
      <c r="AH225" s="84"/>
      <c r="AI225" s="84"/>
      <c r="AJ225" s="84"/>
      <c r="AK225" s="84"/>
      <c r="AL225" s="84"/>
      <c r="AM225" s="84"/>
      <c r="AN225" s="84"/>
      <c r="AO225" s="84"/>
      <c r="AP225" s="84"/>
      <c r="AQ225" s="84"/>
      <c r="AR225" s="84"/>
    </row>
    <row r="226" spans="2:44" s="146" customFormat="1" x14ac:dyDescent="0.2">
      <c r="B226" s="94"/>
      <c r="C226" s="94"/>
      <c r="D226" s="94"/>
      <c r="E226" s="94"/>
      <c r="F226" s="85"/>
      <c r="G226" s="85"/>
      <c r="H226" s="85"/>
      <c r="I226" s="85"/>
      <c r="J226" s="85"/>
      <c r="K226" s="85"/>
      <c r="L226" s="85"/>
      <c r="M226" s="85"/>
      <c r="N226" s="86"/>
      <c r="O226" s="86"/>
      <c r="P226" s="86"/>
      <c r="Q226" s="86"/>
      <c r="R226" s="87"/>
      <c r="S226" s="98"/>
      <c r="T226" s="141"/>
      <c r="U226" s="120"/>
      <c r="V226" s="135"/>
      <c r="W226" s="85"/>
      <c r="X226" s="118"/>
      <c r="Z226" s="82"/>
      <c r="AA226" s="82"/>
      <c r="AB226" s="145"/>
      <c r="AC226" s="143"/>
      <c r="AD226" s="152"/>
      <c r="AE226" s="152"/>
      <c r="AF226" s="152"/>
      <c r="AH226" s="84"/>
      <c r="AI226" s="84"/>
      <c r="AJ226" s="84"/>
      <c r="AK226" s="84"/>
      <c r="AL226" s="84"/>
      <c r="AM226" s="84"/>
      <c r="AN226" s="84"/>
      <c r="AO226" s="84"/>
      <c r="AP226" s="84"/>
      <c r="AQ226" s="84"/>
      <c r="AR226" s="84"/>
    </row>
    <row r="227" spans="2:44" s="146" customFormat="1" x14ac:dyDescent="0.2">
      <c r="B227" s="94"/>
      <c r="C227" s="94"/>
      <c r="D227" s="94"/>
      <c r="E227" s="94"/>
      <c r="F227" s="85"/>
      <c r="G227" s="85"/>
      <c r="H227" s="85"/>
      <c r="I227" s="85"/>
      <c r="J227" s="85"/>
      <c r="K227" s="85"/>
      <c r="L227" s="85"/>
      <c r="M227" s="85"/>
      <c r="N227" s="86"/>
      <c r="O227" s="86"/>
      <c r="P227" s="86"/>
      <c r="Q227" s="86"/>
      <c r="R227" s="87"/>
      <c r="S227" s="98"/>
      <c r="T227" s="141"/>
      <c r="U227" s="120"/>
      <c r="V227" s="135"/>
      <c r="W227" s="85"/>
      <c r="X227" s="118"/>
      <c r="Z227" s="82"/>
      <c r="AA227" s="82"/>
      <c r="AB227" s="145"/>
      <c r="AC227" s="143"/>
      <c r="AD227" s="152"/>
      <c r="AE227" s="152"/>
      <c r="AF227" s="152"/>
      <c r="AH227" s="84"/>
      <c r="AI227" s="84"/>
      <c r="AJ227" s="84"/>
      <c r="AK227" s="84"/>
      <c r="AL227" s="84"/>
      <c r="AM227" s="84"/>
      <c r="AN227" s="84"/>
      <c r="AO227" s="84"/>
      <c r="AP227" s="84"/>
      <c r="AQ227" s="84"/>
      <c r="AR227" s="84"/>
    </row>
    <row r="228" spans="2:44" s="146" customFormat="1" x14ac:dyDescent="0.2">
      <c r="B228" s="94"/>
      <c r="C228" s="94"/>
      <c r="D228" s="94"/>
      <c r="E228" s="94"/>
      <c r="F228" s="85"/>
      <c r="G228" s="85"/>
      <c r="H228" s="85"/>
      <c r="I228" s="85"/>
      <c r="J228" s="85"/>
      <c r="K228" s="85"/>
      <c r="L228" s="85"/>
      <c r="M228" s="85"/>
      <c r="N228" s="86"/>
      <c r="O228" s="86"/>
      <c r="P228" s="86"/>
      <c r="Q228" s="86"/>
      <c r="R228" s="87"/>
      <c r="S228" s="98"/>
      <c r="T228" s="141"/>
      <c r="U228" s="120"/>
      <c r="V228" s="135"/>
      <c r="W228" s="85"/>
      <c r="X228" s="118"/>
      <c r="Z228" s="82"/>
      <c r="AA228" s="82"/>
      <c r="AB228" s="145"/>
      <c r="AC228" s="143"/>
      <c r="AD228" s="152"/>
      <c r="AE228" s="152"/>
      <c r="AF228" s="152"/>
      <c r="AH228" s="84"/>
      <c r="AI228" s="84"/>
      <c r="AJ228" s="84"/>
      <c r="AK228" s="84"/>
      <c r="AL228" s="84"/>
      <c r="AM228" s="84"/>
      <c r="AN228" s="84"/>
      <c r="AO228" s="84"/>
      <c r="AP228" s="84"/>
      <c r="AQ228" s="84"/>
      <c r="AR228" s="84"/>
    </row>
    <row r="229" spans="2:44" s="146" customFormat="1" x14ac:dyDescent="0.2">
      <c r="B229" s="94"/>
      <c r="C229" s="94"/>
      <c r="D229" s="94"/>
      <c r="E229" s="94"/>
      <c r="F229" s="85"/>
      <c r="G229" s="85"/>
      <c r="H229" s="85"/>
      <c r="I229" s="85"/>
      <c r="J229" s="85"/>
      <c r="K229" s="85"/>
      <c r="L229" s="85"/>
      <c r="M229" s="85"/>
      <c r="N229" s="86"/>
      <c r="O229" s="86"/>
      <c r="P229" s="86"/>
      <c r="Q229" s="86"/>
      <c r="R229" s="87"/>
      <c r="S229" s="98"/>
      <c r="T229" s="141"/>
      <c r="U229" s="120"/>
      <c r="V229" s="135"/>
      <c r="W229" s="85"/>
      <c r="X229" s="118"/>
      <c r="Z229" s="82"/>
      <c r="AA229" s="82"/>
      <c r="AB229" s="145"/>
      <c r="AC229" s="143"/>
      <c r="AD229" s="152"/>
      <c r="AE229" s="152"/>
      <c r="AF229" s="152"/>
      <c r="AH229" s="84"/>
      <c r="AI229" s="84"/>
      <c r="AJ229" s="84"/>
      <c r="AK229" s="84"/>
      <c r="AL229" s="84"/>
      <c r="AM229" s="84"/>
      <c r="AN229" s="84"/>
      <c r="AO229" s="84"/>
      <c r="AP229" s="84"/>
      <c r="AQ229" s="84"/>
      <c r="AR229" s="84"/>
    </row>
    <row r="230" spans="2:44" s="146" customFormat="1" x14ac:dyDescent="0.2">
      <c r="B230" s="94"/>
      <c r="C230" s="94"/>
      <c r="D230" s="94"/>
      <c r="E230" s="94"/>
      <c r="F230" s="85"/>
      <c r="G230" s="85"/>
      <c r="H230" s="85"/>
      <c r="I230" s="85"/>
      <c r="J230" s="85"/>
      <c r="K230" s="85"/>
      <c r="L230" s="85"/>
      <c r="M230" s="85"/>
      <c r="N230" s="86"/>
      <c r="O230" s="86"/>
      <c r="P230" s="86"/>
      <c r="Q230" s="86"/>
      <c r="R230" s="87"/>
      <c r="S230" s="98"/>
      <c r="T230" s="141"/>
      <c r="U230" s="120"/>
      <c r="V230" s="135"/>
      <c r="W230" s="85"/>
      <c r="X230" s="118"/>
      <c r="Z230" s="82"/>
      <c r="AA230" s="82"/>
      <c r="AB230" s="145"/>
      <c r="AC230" s="143"/>
      <c r="AD230" s="152"/>
      <c r="AE230" s="152"/>
      <c r="AF230" s="152"/>
      <c r="AH230" s="84"/>
      <c r="AI230" s="84"/>
      <c r="AJ230" s="84"/>
      <c r="AK230" s="84"/>
      <c r="AL230" s="84"/>
      <c r="AM230" s="84"/>
      <c r="AN230" s="84"/>
      <c r="AO230" s="84"/>
      <c r="AP230" s="84"/>
      <c r="AQ230" s="84"/>
      <c r="AR230" s="84"/>
    </row>
    <row r="231" spans="2:44" s="146" customFormat="1" x14ac:dyDescent="0.2">
      <c r="B231" s="94"/>
      <c r="C231" s="94"/>
      <c r="D231" s="94"/>
      <c r="E231" s="94"/>
      <c r="F231" s="85"/>
      <c r="G231" s="85"/>
      <c r="H231" s="85"/>
      <c r="I231" s="85"/>
      <c r="J231" s="85"/>
      <c r="K231" s="85"/>
      <c r="L231" s="85"/>
      <c r="M231" s="85"/>
      <c r="N231" s="86"/>
      <c r="O231" s="86"/>
      <c r="P231" s="86"/>
      <c r="Q231" s="86"/>
      <c r="R231" s="87"/>
      <c r="S231" s="98"/>
      <c r="T231" s="141"/>
      <c r="U231" s="120"/>
      <c r="V231" s="135"/>
      <c r="W231" s="85"/>
      <c r="X231" s="118"/>
      <c r="Z231" s="82"/>
      <c r="AA231" s="82"/>
      <c r="AB231" s="145"/>
      <c r="AC231" s="143"/>
      <c r="AD231" s="152"/>
      <c r="AE231" s="152"/>
      <c r="AF231" s="152"/>
      <c r="AH231" s="84"/>
      <c r="AI231" s="84"/>
      <c r="AJ231" s="84"/>
      <c r="AK231" s="84"/>
      <c r="AL231" s="84"/>
      <c r="AM231" s="84"/>
      <c r="AN231" s="84"/>
      <c r="AO231" s="84"/>
      <c r="AP231" s="84"/>
      <c r="AQ231" s="84"/>
      <c r="AR231" s="84"/>
    </row>
    <row r="232" spans="2:44" s="146" customFormat="1" x14ac:dyDescent="0.2">
      <c r="B232" s="94"/>
      <c r="C232" s="94"/>
      <c r="D232" s="94"/>
      <c r="E232" s="94"/>
      <c r="F232" s="85"/>
      <c r="G232" s="85"/>
      <c r="H232" s="85"/>
      <c r="I232" s="85"/>
      <c r="J232" s="85"/>
      <c r="K232" s="85"/>
      <c r="L232" s="85"/>
      <c r="M232" s="85"/>
      <c r="N232" s="86"/>
      <c r="O232" s="86"/>
      <c r="P232" s="86"/>
      <c r="Q232" s="86"/>
      <c r="R232" s="87"/>
      <c r="S232" s="98"/>
      <c r="T232" s="141"/>
      <c r="U232" s="120"/>
      <c r="V232" s="135"/>
      <c r="W232" s="85"/>
      <c r="X232" s="118"/>
      <c r="Z232" s="82"/>
      <c r="AA232" s="82"/>
      <c r="AB232" s="145"/>
      <c r="AC232" s="143"/>
      <c r="AD232" s="152"/>
      <c r="AE232" s="152"/>
      <c r="AF232" s="152"/>
      <c r="AH232" s="84"/>
      <c r="AI232" s="84"/>
      <c r="AJ232" s="84"/>
      <c r="AK232" s="84"/>
      <c r="AL232" s="84"/>
      <c r="AM232" s="84"/>
      <c r="AN232" s="84"/>
      <c r="AO232" s="84"/>
      <c r="AP232" s="84"/>
      <c r="AQ232" s="84"/>
      <c r="AR232" s="84"/>
    </row>
    <row r="233" spans="2:44" s="146" customFormat="1" x14ac:dyDescent="0.2">
      <c r="B233" s="94"/>
      <c r="C233" s="94"/>
      <c r="D233" s="94"/>
      <c r="E233" s="94"/>
      <c r="F233" s="85"/>
      <c r="G233" s="85"/>
      <c r="H233" s="85"/>
      <c r="I233" s="85"/>
      <c r="J233" s="85"/>
      <c r="K233" s="85"/>
      <c r="L233" s="85"/>
      <c r="M233" s="85"/>
      <c r="N233" s="86"/>
      <c r="O233" s="86"/>
      <c r="P233" s="86"/>
      <c r="Q233" s="86"/>
      <c r="R233" s="87"/>
      <c r="S233" s="98"/>
      <c r="T233" s="141"/>
      <c r="U233" s="120"/>
      <c r="V233" s="135"/>
      <c r="W233" s="85"/>
      <c r="X233" s="118"/>
      <c r="Z233" s="82"/>
      <c r="AA233" s="82"/>
      <c r="AB233" s="145"/>
      <c r="AC233" s="143"/>
      <c r="AD233" s="152"/>
      <c r="AE233" s="152"/>
      <c r="AF233" s="152"/>
      <c r="AH233" s="84"/>
      <c r="AI233" s="84"/>
      <c r="AJ233" s="84"/>
      <c r="AK233" s="84"/>
      <c r="AL233" s="84"/>
      <c r="AM233" s="84"/>
      <c r="AN233" s="84"/>
      <c r="AO233" s="84"/>
      <c r="AP233" s="84"/>
      <c r="AQ233" s="84"/>
      <c r="AR233" s="84"/>
    </row>
    <row r="234" spans="2:44" s="146" customFormat="1" x14ac:dyDescent="0.2">
      <c r="B234" s="94"/>
      <c r="C234" s="94"/>
      <c r="D234" s="94"/>
      <c r="E234" s="94"/>
      <c r="F234" s="85"/>
      <c r="G234" s="85"/>
      <c r="H234" s="85"/>
      <c r="I234" s="85"/>
      <c r="J234" s="85"/>
      <c r="K234" s="85"/>
      <c r="L234" s="85"/>
      <c r="M234" s="85"/>
      <c r="N234" s="86"/>
      <c r="O234" s="86"/>
      <c r="P234" s="86"/>
      <c r="Q234" s="86"/>
      <c r="R234" s="87"/>
      <c r="S234" s="98"/>
      <c r="T234" s="141"/>
      <c r="U234" s="120"/>
      <c r="V234" s="135"/>
      <c r="W234" s="85"/>
      <c r="X234" s="118"/>
      <c r="Z234" s="82"/>
      <c r="AA234" s="82"/>
      <c r="AB234" s="145"/>
      <c r="AC234" s="143"/>
      <c r="AD234" s="152"/>
      <c r="AE234" s="152"/>
      <c r="AF234" s="152"/>
      <c r="AH234" s="84"/>
      <c r="AI234" s="84"/>
      <c r="AJ234" s="84"/>
      <c r="AK234" s="84"/>
      <c r="AL234" s="84"/>
      <c r="AM234" s="84"/>
      <c r="AN234" s="84"/>
      <c r="AO234" s="84"/>
      <c r="AP234" s="84"/>
      <c r="AQ234" s="84"/>
      <c r="AR234" s="84"/>
    </row>
    <row r="235" spans="2:44" s="146" customFormat="1" x14ac:dyDescent="0.2">
      <c r="B235" s="94"/>
      <c r="C235" s="94"/>
      <c r="D235" s="94"/>
      <c r="E235" s="94"/>
      <c r="F235" s="85"/>
      <c r="G235" s="85"/>
      <c r="H235" s="85"/>
      <c r="I235" s="85"/>
      <c r="J235" s="85"/>
      <c r="K235" s="85"/>
      <c r="L235" s="85"/>
      <c r="M235" s="85"/>
      <c r="N235" s="86"/>
      <c r="O235" s="86"/>
      <c r="P235" s="86"/>
      <c r="Q235" s="86"/>
      <c r="R235" s="87"/>
      <c r="S235" s="98"/>
      <c r="T235" s="141"/>
      <c r="U235" s="120"/>
      <c r="V235" s="135"/>
      <c r="W235" s="85"/>
      <c r="X235" s="118"/>
      <c r="Z235" s="82"/>
      <c r="AA235" s="82"/>
      <c r="AB235" s="145"/>
      <c r="AC235" s="143"/>
      <c r="AD235" s="152"/>
      <c r="AE235" s="152"/>
      <c r="AF235" s="152"/>
      <c r="AH235" s="84"/>
      <c r="AI235" s="84"/>
      <c r="AJ235" s="84"/>
      <c r="AK235" s="84"/>
      <c r="AL235" s="84"/>
      <c r="AM235" s="84"/>
      <c r="AN235" s="84"/>
      <c r="AO235" s="84"/>
      <c r="AP235" s="84"/>
      <c r="AQ235" s="84"/>
      <c r="AR235" s="84"/>
    </row>
    <row r="236" spans="2:44" s="146" customFormat="1" x14ac:dyDescent="0.2">
      <c r="B236" s="94"/>
      <c r="C236" s="94"/>
      <c r="D236" s="94"/>
      <c r="E236" s="94"/>
      <c r="F236" s="85"/>
      <c r="G236" s="85"/>
      <c r="H236" s="85"/>
      <c r="I236" s="85"/>
      <c r="J236" s="85"/>
      <c r="K236" s="85"/>
      <c r="L236" s="85"/>
      <c r="M236" s="85"/>
      <c r="N236" s="86"/>
      <c r="O236" s="86"/>
      <c r="P236" s="86"/>
      <c r="Q236" s="86"/>
      <c r="R236" s="87"/>
      <c r="S236" s="98"/>
      <c r="T236" s="141"/>
      <c r="U236" s="120"/>
      <c r="V236" s="135"/>
      <c r="W236" s="85"/>
      <c r="X236" s="118"/>
      <c r="Z236" s="82"/>
      <c r="AA236" s="82"/>
      <c r="AB236" s="145"/>
      <c r="AC236" s="143"/>
      <c r="AD236" s="152"/>
      <c r="AE236" s="152"/>
      <c r="AF236" s="152"/>
      <c r="AH236" s="84"/>
      <c r="AI236" s="84"/>
      <c r="AJ236" s="84"/>
      <c r="AK236" s="84"/>
      <c r="AL236" s="84"/>
      <c r="AM236" s="84"/>
      <c r="AN236" s="84"/>
      <c r="AO236" s="84"/>
      <c r="AP236" s="84"/>
      <c r="AQ236" s="84"/>
      <c r="AR236" s="84"/>
    </row>
    <row r="237" spans="2:44" s="146" customFormat="1" x14ac:dyDescent="0.2">
      <c r="B237" s="94"/>
      <c r="C237" s="94"/>
      <c r="D237" s="94"/>
      <c r="E237" s="94"/>
      <c r="F237" s="85"/>
      <c r="G237" s="85"/>
      <c r="H237" s="85"/>
      <c r="I237" s="85"/>
      <c r="J237" s="85"/>
      <c r="K237" s="85"/>
      <c r="L237" s="85"/>
      <c r="M237" s="85"/>
      <c r="N237" s="86"/>
      <c r="O237" s="86"/>
      <c r="P237" s="86"/>
      <c r="Q237" s="86"/>
      <c r="R237" s="87"/>
      <c r="S237" s="98"/>
      <c r="T237" s="141"/>
      <c r="U237" s="120"/>
      <c r="V237" s="135"/>
      <c r="W237" s="85"/>
      <c r="X237" s="118"/>
      <c r="Z237" s="82"/>
      <c r="AA237" s="82"/>
      <c r="AB237" s="145"/>
      <c r="AC237" s="143"/>
      <c r="AD237" s="152"/>
      <c r="AE237" s="152"/>
      <c r="AF237" s="152"/>
      <c r="AH237" s="84"/>
      <c r="AI237" s="84"/>
      <c r="AJ237" s="84"/>
      <c r="AK237" s="84"/>
      <c r="AL237" s="84"/>
      <c r="AM237" s="84"/>
      <c r="AN237" s="84"/>
      <c r="AO237" s="84"/>
      <c r="AP237" s="84"/>
      <c r="AQ237" s="84"/>
      <c r="AR237" s="84"/>
    </row>
    <row r="238" spans="2:44" s="146" customFormat="1" x14ac:dyDescent="0.2">
      <c r="B238" s="94"/>
      <c r="C238" s="94"/>
      <c r="D238" s="94"/>
      <c r="E238" s="94"/>
      <c r="F238" s="85"/>
      <c r="G238" s="85"/>
      <c r="H238" s="85"/>
      <c r="I238" s="85"/>
      <c r="J238" s="85"/>
      <c r="K238" s="85"/>
      <c r="L238" s="85"/>
      <c r="M238" s="85"/>
      <c r="N238" s="86"/>
      <c r="O238" s="86"/>
      <c r="P238" s="86"/>
      <c r="Q238" s="86"/>
      <c r="R238" s="87"/>
      <c r="S238" s="98"/>
      <c r="T238" s="141"/>
      <c r="U238" s="120"/>
      <c r="V238" s="135"/>
      <c r="W238" s="85"/>
      <c r="X238" s="118"/>
      <c r="Z238" s="82"/>
      <c r="AA238" s="82"/>
      <c r="AB238" s="145"/>
      <c r="AC238" s="143"/>
      <c r="AD238" s="152"/>
      <c r="AE238" s="152"/>
      <c r="AF238" s="152"/>
      <c r="AH238" s="84"/>
      <c r="AI238" s="84"/>
      <c r="AJ238" s="84"/>
      <c r="AK238" s="84"/>
      <c r="AL238" s="84"/>
      <c r="AM238" s="84"/>
      <c r="AN238" s="84"/>
      <c r="AO238" s="84"/>
      <c r="AP238" s="84"/>
      <c r="AQ238" s="84"/>
      <c r="AR238" s="84"/>
    </row>
    <row r="239" spans="2:44" s="146" customFormat="1" x14ac:dyDescent="0.2">
      <c r="B239" s="94"/>
      <c r="C239" s="94"/>
      <c r="D239" s="94"/>
      <c r="E239" s="94"/>
      <c r="F239" s="85"/>
      <c r="G239" s="85"/>
      <c r="H239" s="85"/>
      <c r="I239" s="85"/>
      <c r="J239" s="85"/>
      <c r="K239" s="85"/>
      <c r="L239" s="85"/>
      <c r="M239" s="85"/>
      <c r="N239" s="86"/>
      <c r="O239" s="86"/>
      <c r="P239" s="86"/>
      <c r="Q239" s="86"/>
      <c r="R239" s="87"/>
      <c r="S239" s="98"/>
      <c r="T239" s="141"/>
      <c r="U239" s="120"/>
      <c r="V239" s="135"/>
      <c r="W239" s="85"/>
      <c r="X239" s="118"/>
      <c r="Z239" s="82"/>
      <c r="AA239" s="82"/>
      <c r="AB239" s="145"/>
      <c r="AC239" s="143"/>
      <c r="AD239" s="152"/>
      <c r="AE239" s="152"/>
      <c r="AF239" s="152"/>
      <c r="AH239" s="84"/>
      <c r="AI239" s="84"/>
      <c r="AJ239" s="84"/>
      <c r="AK239" s="84"/>
      <c r="AL239" s="84"/>
      <c r="AM239" s="84"/>
      <c r="AN239" s="84"/>
      <c r="AO239" s="84"/>
      <c r="AP239" s="84"/>
      <c r="AQ239" s="84"/>
      <c r="AR239" s="84"/>
    </row>
    <row r="240" spans="2:44" s="146" customFormat="1" x14ac:dyDescent="0.2">
      <c r="B240" s="94"/>
      <c r="C240" s="94"/>
      <c r="D240" s="94"/>
      <c r="E240" s="94"/>
      <c r="F240" s="85"/>
      <c r="G240" s="85"/>
      <c r="H240" s="85"/>
      <c r="I240" s="85"/>
      <c r="J240" s="85"/>
      <c r="K240" s="85"/>
      <c r="L240" s="85"/>
      <c r="M240" s="85"/>
      <c r="N240" s="86"/>
      <c r="O240" s="86"/>
      <c r="P240" s="86"/>
      <c r="Q240" s="86"/>
      <c r="R240" s="87"/>
      <c r="S240" s="98"/>
      <c r="T240" s="141"/>
      <c r="U240" s="120"/>
      <c r="V240" s="135"/>
      <c r="W240" s="85"/>
      <c r="X240" s="118"/>
      <c r="Z240" s="82"/>
      <c r="AA240" s="82"/>
      <c r="AB240" s="145"/>
      <c r="AC240" s="143"/>
      <c r="AD240" s="152"/>
      <c r="AE240" s="152"/>
      <c r="AF240" s="152"/>
      <c r="AH240" s="84"/>
      <c r="AI240" s="84"/>
      <c r="AJ240" s="84"/>
      <c r="AK240" s="84"/>
      <c r="AL240" s="84"/>
      <c r="AM240" s="84"/>
      <c r="AN240" s="84"/>
      <c r="AO240" s="84"/>
      <c r="AP240" s="84"/>
      <c r="AQ240" s="84"/>
      <c r="AR240" s="84"/>
    </row>
    <row r="241" spans="2:44" s="146" customFormat="1" x14ac:dyDescent="0.2">
      <c r="B241" s="94"/>
      <c r="C241" s="94"/>
      <c r="D241" s="94"/>
      <c r="E241" s="94"/>
      <c r="F241" s="85"/>
      <c r="G241" s="85"/>
      <c r="H241" s="85"/>
      <c r="I241" s="85"/>
      <c r="J241" s="85"/>
      <c r="K241" s="85"/>
      <c r="L241" s="85"/>
      <c r="M241" s="85"/>
      <c r="N241" s="86"/>
      <c r="O241" s="86"/>
      <c r="P241" s="86"/>
      <c r="Q241" s="86"/>
      <c r="R241" s="87"/>
      <c r="S241" s="98"/>
      <c r="T241" s="141"/>
      <c r="U241" s="120"/>
      <c r="V241" s="135"/>
      <c r="W241" s="85"/>
      <c r="X241" s="118"/>
      <c r="Z241" s="82"/>
      <c r="AA241" s="82"/>
      <c r="AB241" s="145"/>
      <c r="AC241" s="143"/>
      <c r="AD241" s="152"/>
      <c r="AE241" s="152"/>
      <c r="AF241" s="152"/>
      <c r="AH241" s="84"/>
      <c r="AI241" s="84"/>
      <c r="AJ241" s="84"/>
      <c r="AK241" s="84"/>
      <c r="AL241" s="84"/>
      <c r="AM241" s="84"/>
      <c r="AN241" s="84"/>
      <c r="AO241" s="84"/>
      <c r="AP241" s="84"/>
      <c r="AQ241" s="84"/>
      <c r="AR241" s="84"/>
    </row>
    <row r="242" spans="2:44" s="146" customFormat="1" x14ac:dyDescent="0.2">
      <c r="B242" s="94"/>
      <c r="C242" s="94"/>
      <c r="D242" s="94"/>
      <c r="E242" s="94"/>
      <c r="F242" s="85"/>
      <c r="G242" s="85"/>
      <c r="H242" s="85"/>
      <c r="I242" s="85"/>
      <c r="J242" s="85"/>
      <c r="K242" s="85"/>
      <c r="L242" s="85"/>
      <c r="M242" s="85"/>
      <c r="N242" s="86"/>
      <c r="O242" s="86"/>
      <c r="P242" s="86"/>
      <c r="Q242" s="86"/>
      <c r="R242" s="87"/>
      <c r="S242" s="98"/>
      <c r="T242" s="141"/>
      <c r="U242" s="120"/>
      <c r="V242" s="135"/>
      <c r="W242" s="85"/>
      <c r="X242" s="118"/>
      <c r="Z242" s="82"/>
      <c r="AA242" s="82"/>
      <c r="AB242" s="145"/>
      <c r="AC242" s="143"/>
      <c r="AD242" s="152"/>
      <c r="AE242" s="152"/>
      <c r="AF242" s="152"/>
      <c r="AH242" s="84"/>
      <c r="AI242" s="84"/>
      <c r="AJ242" s="84"/>
      <c r="AK242" s="84"/>
      <c r="AL242" s="84"/>
      <c r="AM242" s="84"/>
      <c r="AN242" s="84"/>
      <c r="AO242" s="84"/>
      <c r="AP242" s="84"/>
      <c r="AQ242" s="84"/>
      <c r="AR242" s="84"/>
    </row>
    <row r="243" spans="2:44" s="146" customFormat="1" x14ac:dyDescent="0.2">
      <c r="B243" s="94"/>
      <c r="C243" s="94"/>
      <c r="D243" s="94"/>
      <c r="E243" s="94"/>
      <c r="F243" s="85"/>
      <c r="G243" s="85"/>
      <c r="H243" s="85"/>
      <c r="I243" s="85"/>
      <c r="J243" s="85"/>
      <c r="K243" s="85"/>
      <c r="L243" s="85"/>
      <c r="M243" s="85"/>
      <c r="N243" s="86"/>
      <c r="O243" s="86"/>
      <c r="P243" s="86"/>
      <c r="Q243" s="86"/>
      <c r="R243" s="87"/>
      <c r="S243" s="98"/>
      <c r="T243" s="141"/>
      <c r="U243" s="120"/>
      <c r="V243" s="135"/>
      <c r="W243" s="85"/>
      <c r="X243" s="118"/>
      <c r="Z243" s="82"/>
      <c r="AA243" s="82"/>
      <c r="AB243" s="145"/>
      <c r="AC243" s="143"/>
      <c r="AD243" s="152"/>
      <c r="AE243" s="152"/>
      <c r="AF243" s="152"/>
      <c r="AH243" s="84"/>
      <c r="AI243" s="84"/>
      <c r="AJ243" s="84"/>
      <c r="AK243" s="84"/>
      <c r="AL243" s="84"/>
      <c r="AM243" s="84"/>
      <c r="AN243" s="84"/>
      <c r="AO243" s="84"/>
      <c r="AP243" s="84"/>
      <c r="AQ243" s="84"/>
      <c r="AR243" s="84"/>
    </row>
    <row r="244" spans="2:44" s="146" customFormat="1" x14ac:dyDescent="0.2">
      <c r="B244" s="94"/>
      <c r="C244" s="94"/>
      <c r="D244" s="94"/>
      <c r="E244" s="94"/>
      <c r="F244" s="85"/>
      <c r="G244" s="85"/>
      <c r="H244" s="85"/>
      <c r="I244" s="85"/>
      <c r="J244" s="85"/>
      <c r="K244" s="85"/>
      <c r="L244" s="85"/>
      <c r="M244" s="85"/>
      <c r="N244" s="86"/>
      <c r="O244" s="86"/>
      <c r="P244" s="86"/>
      <c r="Q244" s="86"/>
      <c r="R244" s="87"/>
      <c r="S244" s="98"/>
      <c r="T244" s="141"/>
      <c r="U244" s="120"/>
      <c r="V244" s="135"/>
      <c r="W244" s="85"/>
      <c r="X244" s="118"/>
      <c r="Z244" s="82"/>
      <c r="AA244" s="82"/>
      <c r="AB244" s="145"/>
      <c r="AC244" s="143"/>
      <c r="AD244" s="152"/>
      <c r="AE244" s="152"/>
      <c r="AF244" s="152"/>
      <c r="AH244" s="84"/>
      <c r="AI244" s="84"/>
      <c r="AJ244" s="84"/>
      <c r="AK244" s="84"/>
      <c r="AL244" s="84"/>
      <c r="AM244" s="84"/>
      <c r="AN244" s="84"/>
      <c r="AO244" s="84"/>
      <c r="AP244" s="84"/>
      <c r="AQ244" s="84"/>
      <c r="AR244" s="84"/>
    </row>
    <row r="245" spans="2:44" s="146" customFormat="1" x14ac:dyDescent="0.2">
      <c r="B245" s="94"/>
      <c r="C245" s="94"/>
      <c r="D245" s="94"/>
      <c r="E245" s="94"/>
      <c r="F245" s="85"/>
      <c r="G245" s="85"/>
      <c r="H245" s="85"/>
      <c r="I245" s="85"/>
      <c r="J245" s="85"/>
      <c r="K245" s="85"/>
      <c r="L245" s="85"/>
      <c r="M245" s="85"/>
      <c r="N245" s="86"/>
      <c r="O245" s="86"/>
      <c r="P245" s="86"/>
      <c r="Q245" s="86"/>
      <c r="R245" s="87"/>
      <c r="S245" s="98"/>
      <c r="T245" s="141"/>
      <c r="U245" s="120"/>
      <c r="V245" s="135"/>
      <c r="W245" s="85"/>
      <c r="X245" s="118"/>
      <c r="Z245" s="82"/>
      <c r="AA245" s="82"/>
      <c r="AB245" s="145"/>
      <c r="AC245" s="143"/>
      <c r="AD245" s="152"/>
      <c r="AE245" s="152"/>
      <c r="AF245" s="152"/>
      <c r="AH245" s="84"/>
      <c r="AI245" s="84"/>
      <c r="AJ245" s="84"/>
      <c r="AK245" s="84"/>
      <c r="AL245" s="84"/>
      <c r="AM245" s="84"/>
      <c r="AN245" s="84"/>
      <c r="AO245" s="84"/>
      <c r="AP245" s="84"/>
      <c r="AQ245" s="84"/>
      <c r="AR245" s="84"/>
    </row>
    <row r="246" spans="2:44" s="146" customFormat="1" x14ac:dyDescent="0.2">
      <c r="B246" s="94"/>
      <c r="C246" s="94"/>
      <c r="D246" s="94"/>
      <c r="E246" s="94"/>
      <c r="F246" s="85"/>
      <c r="G246" s="85"/>
      <c r="H246" s="85"/>
      <c r="I246" s="85"/>
      <c r="J246" s="85"/>
      <c r="K246" s="85"/>
      <c r="L246" s="85"/>
      <c r="M246" s="85"/>
      <c r="N246" s="86"/>
      <c r="O246" s="86"/>
      <c r="P246" s="86"/>
      <c r="Q246" s="86"/>
      <c r="R246" s="87"/>
      <c r="S246" s="98"/>
      <c r="T246" s="141"/>
      <c r="U246" s="120"/>
      <c r="V246" s="135"/>
      <c r="W246" s="85"/>
      <c r="X246" s="118"/>
      <c r="Z246" s="82"/>
      <c r="AA246" s="82"/>
      <c r="AB246" s="145"/>
      <c r="AC246" s="143"/>
      <c r="AD246" s="152"/>
      <c r="AE246" s="152"/>
      <c r="AF246" s="152"/>
      <c r="AH246" s="84"/>
      <c r="AI246" s="84"/>
      <c r="AJ246" s="84"/>
      <c r="AK246" s="84"/>
      <c r="AL246" s="84"/>
      <c r="AM246" s="84"/>
      <c r="AN246" s="84"/>
      <c r="AO246" s="84"/>
      <c r="AP246" s="84"/>
      <c r="AQ246" s="84"/>
      <c r="AR246" s="84"/>
    </row>
    <row r="247" spans="2:44" s="146" customFormat="1" x14ac:dyDescent="0.2">
      <c r="B247" s="94"/>
      <c r="C247" s="94"/>
      <c r="D247" s="94"/>
      <c r="E247" s="94"/>
      <c r="F247" s="85"/>
      <c r="G247" s="85"/>
      <c r="H247" s="85"/>
      <c r="I247" s="85"/>
      <c r="J247" s="85"/>
      <c r="K247" s="85"/>
      <c r="L247" s="85"/>
      <c r="M247" s="85"/>
      <c r="N247" s="86"/>
      <c r="O247" s="86"/>
      <c r="P247" s="86"/>
      <c r="Q247" s="86"/>
      <c r="R247" s="87"/>
      <c r="S247" s="98"/>
      <c r="T247" s="141"/>
      <c r="U247" s="120"/>
      <c r="V247" s="135"/>
      <c r="W247" s="85"/>
      <c r="X247" s="118"/>
      <c r="Z247" s="82"/>
      <c r="AA247" s="82"/>
      <c r="AB247" s="145"/>
      <c r="AC247" s="143"/>
      <c r="AD247" s="152"/>
      <c r="AE247" s="152"/>
      <c r="AF247" s="152"/>
      <c r="AH247" s="84"/>
      <c r="AI247" s="84"/>
      <c r="AJ247" s="84"/>
      <c r="AK247" s="84"/>
      <c r="AL247" s="84"/>
      <c r="AM247" s="84"/>
      <c r="AN247" s="84"/>
      <c r="AO247" s="84"/>
      <c r="AP247" s="84"/>
      <c r="AQ247" s="84"/>
      <c r="AR247" s="84"/>
    </row>
    <row r="248" spans="2:44" s="146" customFormat="1" x14ac:dyDescent="0.2">
      <c r="B248" s="94"/>
      <c r="C248" s="94"/>
      <c r="D248" s="94"/>
      <c r="E248" s="94"/>
      <c r="F248" s="85"/>
      <c r="G248" s="85"/>
      <c r="H248" s="85"/>
      <c r="I248" s="85"/>
      <c r="J248" s="85"/>
      <c r="K248" s="85"/>
      <c r="L248" s="85"/>
      <c r="M248" s="85"/>
      <c r="N248" s="86"/>
      <c r="O248" s="86"/>
      <c r="P248" s="86"/>
      <c r="Q248" s="86"/>
      <c r="R248" s="87"/>
      <c r="S248" s="98"/>
      <c r="T248" s="141"/>
      <c r="U248" s="120"/>
      <c r="V248" s="135"/>
      <c r="W248" s="85"/>
      <c r="X248" s="118"/>
      <c r="Z248" s="82"/>
      <c r="AA248" s="82"/>
      <c r="AB248" s="145"/>
      <c r="AC248" s="143"/>
      <c r="AD248" s="152"/>
      <c r="AE248" s="152"/>
      <c r="AF248" s="152"/>
      <c r="AH248" s="84"/>
      <c r="AI248" s="84"/>
      <c r="AJ248" s="84"/>
      <c r="AK248" s="84"/>
      <c r="AL248" s="84"/>
      <c r="AM248" s="84"/>
      <c r="AN248" s="84"/>
      <c r="AO248" s="84"/>
      <c r="AP248" s="84"/>
      <c r="AQ248" s="84"/>
      <c r="AR248" s="84"/>
    </row>
    <row r="249" spans="2:44" s="146" customFormat="1" x14ac:dyDescent="0.2">
      <c r="B249" s="94"/>
      <c r="C249" s="94"/>
      <c r="D249" s="94"/>
      <c r="E249" s="94"/>
      <c r="F249" s="85"/>
      <c r="G249" s="85"/>
      <c r="H249" s="85"/>
      <c r="I249" s="85"/>
      <c r="J249" s="85"/>
      <c r="K249" s="85"/>
      <c r="L249" s="85"/>
      <c r="M249" s="85"/>
      <c r="N249" s="86"/>
      <c r="O249" s="86"/>
      <c r="P249" s="86"/>
      <c r="Q249" s="86"/>
      <c r="R249" s="87"/>
      <c r="S249" s="98"/>
      <c r="T249" s="141"/>
      <c r="U249" s="120"/>
      <c r="V249" s="135"/>
      <c r="W249" s="85"/>
      <c r="X249" s="118"/>
      <c r="Z249" s="82"/>
      <c r="AA249" s="82"/>
      <c r="AB249" s="145"/>
      <c r="AC249" s="143"/>
      <c r="AD249" s="152"/>
      <c r="AE249" s="152"/>
      <c r="AF249" s="152"/>
      <c r="AH249" s="84"/>
      <c r="AI249" s="84"/>
      <c r="AJ249" s="84"/>
      <c r="AK249" s="84"/>
      <c r="AL249" s="84"/>
      <c r="AM249" s="84"/>
      <c r="AN249" s="84"/>
      <c r="AO249" s="84"/>
      <c r="AP249" s="84"/>
      <c r="AQ249" s="84"/>
      <c r="AR249" s="84"/>
    </row>
    <row r="250" spans="2:44" s="146" customFormat="1" x14ac:dyDescent="0.2">
      <c r="B250" s="94"/>
      <c r="C250" s="94"/>
      <c r="D250" s="94"/>
      <c r="E250" s="94"/>
      <c r="F250" s="85"/>
      <c r="G250" s="85"/>
      <c r="H250" s="85"/>
      <c r="I250" s="85"/>
      <c r="J250" s="85"/>
      <c r="K250" s="85"/>
      <c r="L250" s="85"/>
      <c r="M250" s="85"/>
      <c r="N250" s="86"/>
      <c r="O250" s="86"/>
      <c r="P250" s="86"/>
      <c r="Q250" s="86"/>
      <c r="R250" s="87"/>
      <c r="S250" s="98"/>
      <c r="T250" s="141"/>
      <c r="U250" s="120"/>
      <c r="V250" s="135"/>
      <c r="W250" s="85"/>
      <c r="X250" s="118"/>
      <c r="Z250" s="82"/>
      <c r="AA250" s="82"/>
      <c r="AB250" s="145"/>
      <c r="AC250" s="143"/>
      <c r="AD250" s="152"/>
      <c r="AE250" s="152"/>
      <c r="AF250" s="152"/>
      <c r="AH250" s="84"/>
      <c r="AI250" s="84"/>
      <c r="AJ250" s="84"/>
      <c r="AK250" s="84"/>
      <c r="AL250" s="84"/>
      <c r="AM250" s="84"/>
      <c r="AN250" s="84"/>
      <c r="AO250" s="84"/>
      <c r="AP250" s="84"/>
      <c r="AQ250" s="84"/>
      <c r="AR250" s="84"/>
    </row>
    <row r="251" spans="2:44" s="146" customFormat="1" x14ac:dyDescent="0.2">
      <c r="B251" s="94"/>
      <c r="C251" s="94"/>
      <c r="D251" s="94"/>
      <c r="E251" s="94"/>
      <c r="F251" s="85"/>
      <c r="G251" s="85"/>
      <c r="H251" s="85"/>
      <c r="I251" s="85"/>
      <c r="J251" s="85"/>
      <c r="K251" s="85"/>
      <c r="L251" s="85"/>
      <c r="M251" s="85"/>
      <c r="N251" s="86"/>
      <c r="O251" s="86"/>
      <c r="P251" s="86"/>
      <c r="Q251" s="86"/>
      <c r="R251" s="87"/>
      <c r="S251" s="98"/>
      <c r="T251" s="141"/>
      <c r="U251" s="120"/>
      <c r="V251" s="135"/>
      <c r="W251" s="85"/>
      <c r="X251" s="118"/>
      <c r="Z251" s="82"/>
      <c r="AA251" s="82"/>
      <c r="AB251" s="145"/>
      <c r="AC251" s="143"/>
      <c r="AD251" s="152"/>
      <c r="AE251" s="152"/>
      <c r="AF251" s="152"/>
      <c r="AH251" s="84"/>
      <c r="AI251" s="84"/>
      <c r="AJ251" s="84"/>
      <c r="AK251" s="84"/>
      <c r="AL251" s="84"/>
      <c r="AM251" s="84"/>
      <c r="AN251" s="84"/>
      <c r="AO251" s="84"/>
      <c r="AP251" s="84"/>
      <c r="AQ251" s="84"/>
      <c r="AR251" s="84"/>
    </row>
    <row r="252" spans="2:44" s="146" customFormat="1" x14ac:dyDescent="0.2">
      <c r="B252" s="94"/>
      <c r="C252" s="94"/>
      <c r="D252" s="94"/>
      <c r="E252" s="94"/>
      <c r="F252" s="85"/>
      <c r="G252" s="85"/>
      <c r="H252" s="85"/>
      <c r="I252" s="85"/>
      <c r="J252" s="85"/>
      <c r="K252" s="85"/>
      <c r="L252" s="85"/>
      <c r="M252" s="85"/>
      <c r="N252" s="86"/>
      <c r="O252" s="86"/>
      <c r="P252" s="86"/>
      <c r="Q252" s="86"/>
      <c r="R252" s="87"/>
      <c r="S252" s="98"/>
      <c r="T252" s="141"/>
      <c r="U252" s="120"/>
      <c r="V252" s="135"/>
      <c r="W252" s="85"/>
      <c r="X252" s="118"/>
      <c r="Z252" s="82"/>
      <c r="AA252" s="82"/>
      <c r="AB252" s="145"/>
      <c r="AC252" s="143"/>
      <c r="AD252" s="152"/>
      <c r="AE252" s="152"/>
      <c r="AF252" s="152"/>
      <c r="AH252" s="84"/>
      <c r="AI252" s="84"/>
      <c r="AJ252" s="84"/>
      <c r="AK252" s="84"/>
      <c r="AL252" s="84"/>
      <c r="AM252" s="84"/>
      <c r="AN252" s="84"/>
      <c r="AO252" s="84"/>
      <c r="AP252" s="84"/>
      <c r="AQ252" s="84"/>
      <c r="AR252" s="84"/>
    </row>
    <row r="253" spans="2:44" s="146" customFormat="1" x14ac:dyDescent="0.2">
      <c r="B253" s="94"/>
      <c r="C253" s="94"/>
      <c r="D253" s="94"/>
      <c r="E253" s="94"/>
      <c r="F253" s="85"/>
      <c r="G253" s="85"/>
      <c r="H253" s="85"/>
      <c r="I253" s="85"/>
      <c r="J253" s="85"/>
      <c r="K253" s="85"/>
      <c r="L253" s="85"/>
      <c r="M253" s="85"/>
      <c r="N253" s="86"/>
      <c r="O253" s="86"/>
      <c r="P253" s="86"/>
      <c r="Q253" s="86"/>
      <c r="R253" s="87"/>
      <c r="S253" s="98"/>
      <c r="T253" s="141"/>
      <c r="U253" s="120"/>
      <c r="V253" s="135"/>
      <c r="W253" s="85"/>
      <c r="X253" s="118"/>
      <c r="Z253" s="82"/>
      <c r="AA253" s="82"/>
      <c r="AB253" s="145"/>
      <c r="AC253" s="143"/>
      <c r="AD253" s="152"/>
      <c r="AE253" s="152"/>
      <c r="AF253" s="152"/>
      <c r="AH253" s="84"/>
      <c r="AI253" s="84"/>
      <c r="AJ253" s="84"/>
      <c r="AK253" s="84"/>
      <c r="AL253" s="84"/>
      <c r="AM253" s="84"/>
      <c r="AN253" s="84"/>
      <c r="AO253" s="84"/>
      <c r="AP253" s="84"/>
      <c r="AQ253" s="84"/>
      <c r="AR253" s="84"/>
    </row>
    <row r="254" spans="2:44" s="146" customFormat="1" x14ac:dyDescent="0.2">
      <c r="B254" s="94"/>
      <c r="C254" s="94"/>
      <c r="D254" s="94"/>
      <c r="E254" s="94"/>
      <c r="F254" s="85"/>
      <c r="G254" s="85"/>
      <c r="H254" s="85"/>
      <c r="I254" s="85"/>
      <c r="J254" s="85"/>
      <c r="K254" s="85"/>
      <c r="L254" s="85"/>
      <c r="M254" s="85"/>
      <c r="N254" s="86"/>
      <c r="O254" s="86"/>
      <c r="P254" s="86"/>
      <c r="Q254" s="86"/>
      <c r="R254" s="87"/>
      <c r="S254" s="98"/>
      <c r="T254" s="141"/>
      <c r="U254" s="120"/>
      <c r="V254" s="135"/>
      <c r="W254" s="85"/>
      <c r="X254" s="118"/>
      <c r="Z254" s="82"/>
      <c r="AA254" s="82"/>
      <c r="AB254" s="145"/>
      <c r="AC254" s="143"/>
      <c r="AD254" s="152"/>
      <c r="AE254" s="152"/>
      <c r="AF254" s="152"/>
      <c r="AH254" s="84"/>
      <c r="AI254" s="84"/>
      <c r="AJ254" s="84"/>
      <c r="AK254" s="84"/>
      <c r="AL254" s="84"/>
      <c r="AM254" s="84"/>
      <c r="AN254" s="84"/>
      <c r="AO254" s="84"/>
      <c r="AP254" s="84"/>
      <c r="AQ254" s="84"/>
      <c r="AR254" s="84"/>
    </row>
    <row r="255" spans="2:44" s="146" customFormat="1" x14ac:dyDescent="0.2">
      <c r="B255" s="94"/>
      <c r="C255" s="94"/>
      <c r="D255" s="94"/>
      <c r="E255" s="94"/>
      <c r="F255" s="85"/>
      <c r="G255" s="85"/>
      <c r="H255" s="85"/>
      <c r="I255" s="85"/>
      <c r="J255" s="85"/>
      <c r="K255" s="85"/>
      <c r="L255" s="85"/>
      <c r="M255" s="85"/>
      <c r="N255" s="86"/>
      <c r="O255" s="86"/>
      <c r="P255" s="86"/>
      <c r="Q255" s="86"/>
      <c r="R255" s="87"/>
      <c r="S255" s="98"/>
      <c r="T255" s="141"/>
      <c r="U255" s="120"/>
      <c r="V255" s="135"/>
      <c r="W255" s="85"/>
      <c r="X255" s="118"/>
      <c r="Z255" s="82"/>
      <c r="AA255" s="82"/>
      <c r="AB255" s="145"/>
      <c r="AC255" s="143"/>
      <c r="AD255" s="152"/>
      <c r="AE255" s="152"/>
      <c r="AF255" s="152"/>
      <c r="AH255" s="84"/>
      <c r="AI255" s="84"/>
      <c r="AJ255" s="84"/>
      <c r="AK255" s="84"/>
      <c r="AL255" s="84"/>
      <c r="AM255" s="84"/>
      <c r="AN255" s="84"/>
      <c r="AO255" s="84"/>
      <c r="AP255" s="84"/>
      <c r="AQ255" s="84"/>
      <c r="AR255" s="84"/>
    </row>
    <row r="256" spans="2:44" s="146" customFormat="1" x14ac:dyDescent="0.2">
      <c r="B256" s="94"/>
      <c r="C256" s="94"/>
      <c r="D256" s="94"/>
      <c r="E256" s="94"/>
      <c r="F256" s="85"/>
      <c r="G256" s="85"/>
      <c r="H256" s="85"/>
      <c r="I256" s="85"/>
      <c r="J256" s="85"/>
      <c r="K256" s="85"/>
      <c r="L256" s="85"/>
      <c r="M256" s="85"/>
      <c r="N256" s="86"/>
      <c r="O256" s="86"/>
      <c r="P256" s="86"/>
      <c r="Q256" s="86"/>
      <c r="R256" s="87"/>
      <c r="S256" s="98"/>
      <c r="T256" s="141"/>
      <c r="U256" s="120"/>
      <c r="V256" s="135"/>
      <c r="W256" s="85"/>
      <c r="X256" s="118"/>
      <c r="Z256" s="82"/>
      <c r="AA256" s="82"/>
      <c r="AB256" s="145"/>
      <c r="AC256" s="143"/>
      <c r="AD256" s="152"/>
      <c r="AE256" s="152"/>
      <c r="AF256" s="152"/>
      <c r="AH256" s="84"/>
      <c r="AI256" s="84"/>
      <c r="AJ256" s="84"/>
      <c r="AK256" s="84"/>
      <c r="AL256" s="84"/>
      <c r="AM256" s="84"/>
      <c r="AN256" s="84"/>
      <c r="AO256" s="84"/>
      <c r="AP256" s="84"/>
      <c r="AQ256" s="84"/>
      <c r="AR256" s="84"/>
    </row>
    <row r="257" spans="2:44" s="146" customFormat="1" x14ac:dyDescent="0.2">
      <c r="B257" s="94"/>
      <c r="C257" s="94"/>
      <c r="D257" s="94"/>
      <c r="E257" s="94"/>
      <c r="F257" s="85"/>
      <c r="G257" s="85"/>
      <c r="H257" s="85"/>
      <c r="I257" s="85"/>
      <c r="J257" s="85"/>
      <c r="K257" s="85"/>
      <c r="L257" s="85"/>
      <c r="M257" s="85"/>
      <c r="N257" s="86"/>
      <c r="O257" s="86"/>
      <c r="P257" s="86"/>
      <c r="Q257" s="86"/>
      <c r="R257" s="87"/>
      <c r="S257" s="98"/>
      <c r="T257" s="141"/>
      <c r="U257" s="120"/>
      <c r="V257" s="135"/>
      <c r="W257" s="85"/>
      <c r="X257" s="118"/>
      <c r="Z257" s="82"/>
      <c r="AA257" s="82"/>
      <c r="AB257" s="145"/>
      <c r="AC257" s="143"/>
      <c r="AD257" s="152"/>
      <c r="AE257" s="152"/>
      <c r="AF257" s="152"/>
      <c r="AH257" s="84"/>
      <c r="AI257" s="84"/>
      <c r="AJ257" s="84"/>
      <c r="AK257" s="84"/>
      <c r="AL257" s="84"/>
      <c r="AM257" s="84"/>
      <c r="AN257" s="84"/>
      <c r="AO257" s="84"/>
      <c r="AP257" s="84"/>
      <c r="AQ257" s="84"/>
      <c r="AR257" s="84"/>
    </row>
    <row r="258" spans="2:44" s="146" customFormat="1" x14ac:dyDescent="0.2">
      <c r="B258" s="94"/>
      <c r="C258" s="94"/>
      <c r="D258" s="94"/>
      <c r="E258" s="94"/>
      <c r="F258" s="85"/>
      <c r="G258" s="85"/>
      <c r="H258" s="85"/>
      <c r="I258" s="85"/>
      <c r="J258" s="85"/>
      <c r="K258" s="85"/>
      <c r="L258" s="85"/>
      <c r="M258" s="85"/>
      <c r="N258" s="86"/>
      <c r="O258" s="86"/>
      <c r="P258" s="86"/>
      <c r="Q258" s="86"/>
      <c r="R258" s="87"/>
      <c r="S258" s="98"/>
      <c r="T258" s="141"/>
      <c r="U258" s="120"/>
      <c r="V258" s="135"/>
      <c r="W258" s="85"/>
      <c r="X258" s="118"/>
      <c r="Z258" s="82"/>
      <c r="AA258" s="82"/>
      <c r="AB258" s="145"/>
      <c r="AC258" s="143"/>
      <c r="AD258" s="152"/>
      <c r="AE258" s="152"/>
      <c r="AF258" s="152"/>
      <c r="AH258" s="84"/>
      <c r="AI258" s="84"/>
      <c r="AJ258" s="84"/>
      <c r="AK258" s="84"/>
      <c r="AL258" s="84"/>
      <c r="AM258" s="84"/>
      <c r="AN258" s="84"/>
      <c r="AO258" s="84"/>
      <c r="AP258" s="84"/>
      <c r="AQ258" s="84"/>
      <c r="AR258" s="84"/>
    </row>
    <row r="259" spans="2:44" s="146" customFormat="1" x14ac:dyDescent="0.2">
      <c r="B259" s="94"/>
      <c r="C259" s="94"/>
      <c r="D259" s="94"/>
      <c r="E259" s="94"/>
      <c r="F259" s="85"/>
      <c r="G259" s="85"/>
      <c r="H259" s="85"/>
      <c r="I259" s="85"/>
      <c r="J259" s="85"/>
      <c r="K259" s="85"/>
      <c r="L259" s="85"/>
      <c r="M259" s="85"/>
      <c r="N259" s="86"/>
      <c r="O259" s="86"/>
      <c r="P259" s="86"/>
      <c r="Q259" s="86"/>
      <c r="R259" s="87"/>
      <c r="S259" s="98"/>
      <c r="T259" s="141"/>
      <c r="U259" s="120"/>
      <c r="V259" s="135"/>
      <c r="W259" s="85"/>
      <c r="X259" s="118"/>
      <c r="Z259" s="82"/>
      <c r="AA259" s="82"/>
      <c r="AB259" s="145"/>
      <c r="AC259" s="143"/>
      <c r="AD259" s="152"/>
      <c r="AE259" s="152"/>
      <c r="AF259" s="152"/>
      <c r="AH259" s="84"/>
      <c r="AI259" s="84"/>
      <c r="AJ259" s="84"/>
      <c r="AK259" s="84"/>
      <c r="AL259" s="84"/>
      <c r="AM259" s="84"/>
      <c r="AN259" s="84"/>
      <c r="AO259" s="84"/>
      <c r="AP259" s="84"/>
      <c r="AQ259" s="84"/>
      <c r="AR259" s="84"/>
    </row>
    <row r="260" spans="2:44" s="146" customFormat="1" x14ac:dyDescent="0.2">
      <c r="B260" s="94"/>
      <c r="C260" s="94"/>
      <c r="D260" s="94"/>
      <c r="E260" s="94"/>
      <c r="F260" s="85"/>
      <c r="G260" s="85"/>
      <c r="H260" s="85"/>
      <c r="I260" s="85"/>
      <c r="J260" s="85"/>
      <c r="K260" s="85"/>
      <c r="L260" s="85"/>
      <c r="M260" s="85"/>
      <c r="N260" s="86"/>
      <c r="O260" s="86"/>
      <c r="P260" s="86"/>
      <c r="Q260" s="86"/>
      <c r="R260" s="87"/>
      <c r="S260" s="98"/>
      <c r="T260" s="141"/>
      <c r="U260" s="120"/>
      <c r="V260" s="135"/>
      <c r="W260" s="85"/>
      <c r="X260" s="118"/>
      <c r="Z260" s="82"/>
      <c r="AA260" s="82"/>
      <c r="AB260" s="145"/>
      <c r="AC260" s="143"/>
      <c r="AD260" s="152"/>
      <c r="AE260" s="152"/>
      <c r="AF260" s="152"/>
      <c r="AH260" s="84"/>
      <c r="AI260" s="84"/>
      <c r="AJ260" s="84"/>
      <c r="AK260" s="84"/>
      <c r="AL260" s="84"/>
      <c r="AM260" s="84"/>
      <c r="AN260" s="84"/>
      <c r="AO260" s="84"/>
      <c r="AP260" s="84"/>
      <c r="AQ260" s="84"/>
      <c r="AR260" s="84"/>
    </row>
    <row r="261" spans="2:44" s="146" customFormat="1" x14ac:dyDescent="0.2">
      <c r="B261" s="94"/>
      <c r="C261" s="94"/>
      <c r="D261" s="94"/>
      <c r="E261" s="94"/>
      <c r="F261" s="85"/>
      <c r="G261" s="85"/>
      <c r="H261" s="85"/>
      <c r="I261" s="85"/>
      <c r="J261" s="85"/>
      <c r="K261" s="85"/>
      <c r="L261" s="85"/>
      <c r="M261" s="85"/>
      <c r="N261" s="86"/>
      <c r="O261" s="86"/>
      <c r="P261" s="86"/>
      <c r="Q261" s="86"/>
      <c r="R261" s="87"/>
      <c r="S261" s="98"/>
      <c r="T261" s="141"/>
      <c r="U261" s="120"/>
      <c r="V261" s="135"/>
      <c r="W261" s="85"/>
      <c r="X261" s="118"/>
      <c r="Z261" s="82"/>
      <c r="AA261" s="82"/>
      <c r="AB261" s="145"/>
      <c r="AC261" s="143"/>
      <c r="AD261" s="152"/>
      <c r="AE261" s="152"/>
      <c r="AF261" s="152"/>
      <c r="AH261" s="84"/>
      <c r="AI261" s="84"/>
      <c r="AJ261" s="84"/>
      <c r="AK261" s="84"/>
      <c r="AL261" s="84"/>
      <c r="AM261" s="84"/>
      <c r="AN261" s="84"/>
      <c r="AO261" s="84"/>
      <c r="AP261" s="84"/>
      <c r="AQ261" s="84"/>
      <c r="AR261" s="84"/>
    </row>
    <row r="262" spans="2:44" s="146" customFormat="1" x14ac:dyDescent="0.2">
      <c r="B262" s="94"/>
      <c r="C262" s="94"/>
      <c r="D262" s="94"/>
      <c r="E262" s="94"/>
      <c r="F262" s="85"/>
      <c r="G262" s="85"/>
      <c r="H262" s="85"/>
      <c r="I262" s="85"/>
      <c r="J262" s="85"/>
      <c r="K262" s="85"/>
      <c r="L262" s="85"/>
      <c r="M262" s="85"/>
      <c r="N262" s="86"/>
      <c r="O262" s="86"/>
      <c r="P262" s="86"/>
      <c r="Q262" s="86"/>
      <c r="R262" s="87"/>
      <c r="S262" s="98"/>
      <c r="T262" s="141"/>
      <c r="U262" s="120"/>
      <c r="V262" s="135"/>
      <c r="W262" s="85"/>
      <c r="X262" s="118"/>
      <c r="Z262" s="82"/>
      <c r="AA262" s="82"/>
      <c r="AB262" s="145"/>
      <c r="AC262" s="143"/>
      <c r="AD262" s="152"/>
      <c r="AE262" s="152"/>
      <c r="AF262" s="152"/>
      <c r="AH262" s="84"/>
      <c r="AI262" s="84"/>
      <c r="AJ262" s="84"/>
      <c r="AK262" s="84"/>
      <c r="AL262" s="84"/>
      <c r="AM262" s="84"/>
      <c r="AN262" s="84"/>
      <c r="AO262" s="84"/>
      <c r="AP262" s="84"/>
      <c r="AQ262" s="84"/>
      <c r="AR262" s="84"/>
    </row>
    <row r="263" spans="2:44" s="146" customFormat="1" x14ac:dyDescent="0.2">
      <c r="B263" s="94"/>
      <c r="C263" s="94"/>
      <c r="D263" s="94"/>
      <c r="E263" s="94"/>
      <c r="F263" s="85"/>
      <c r="G263" s="85"/>
      <c r="H263" s="85"/>
      <c r="I263" s="85"/>
      <c r="J263" s="85"/>
      <c r="K263" s="85"/>
      <c r="L263" s="85"/>
      <c r="M263" s="85"/>
      <c r="N263" s="86"/>
      <c r="O263" s="86"/>
      <c r="P263" s="86"/>
      <c r="Q263" s="86"/>
      <c r="R263" s="87"/>
      <c r="S263" s="98"/>
      <c r="T263" s="141"/>
      <c r="U263" s="120"/>
      <c r="V263" s="135"/>
      <c r="W263" s="85"/>
      <c r="X263" s="118"/>
      <c r="Z263" s="82"/>
      <c r="AA263" s="82"/>
      <c r="AB263" s="145"/>
      <c r="AC263" s="143"/>
      <c r="AD263" s="152"/>
      <c r="AE263" s="152"/>
      <c r="AF263" s="152"/>
      <c r="AH263" s="84"/>
      <c r="AI263" s="84"/>
      <c r="AJ263" s="84"/>
      <c r="AK263" s="84"/>
      <c r="AL263" s="84"/>
      <c r="AM263" s="84"/>
      <c r="AN263" s="84"/>
      <c r="AO263" s="84"/>
      <c r="AP263" s="84"/>
      <c r="AQ263" s="84"/>
      <c r="AR263" s="84"/>
    </row>
    <row r="264" spans="2:44" s="146" customFormat="1" x14ac:dyDescent="0.2">
      <c r="B264" s="94"/>
      <c r="C264" s="94"/>
      <c r="D264" s="94"/>
      <c r="E264" s="94"/>
      <c r="F264" s="85"/>
      <c r="G264" s="85"/>
      <c r="H264" s="85"/>
      <c r="I264" s="85"/>
      <c r="J264" s="85"/>
      <c r="K264" s="85"/>
      <c r="L264" s="85"/>
      <c r="M264" s="85"/>
      <c r="N264" s="86"/>
      <c r="O264" s="86"/>
      <c r="P264" s="86"/>
      <c r="Q264" s="86"/>
      <c r="R264" s="87"/>
      <c r="S264" s="98"/>
      <c r="T264" s="141"/>
      <c r="U264" s="120"/>
      <c r="V264" s="135"/>
      <c r="W264" s="85"/>
      <c r="X264" s="118"/>
      <c r="Z264" s="82"/>
      <c r="AA264" s="82"/>
      <c r="AB264" s="145"/>
      <c r="AC264" s="143"/>
      <c r="AD264" s="152"/>
      <c r="AE264" s="152"/>
      <c r="AF264" s="152"/>
      <c r="AH264" s="84"/>
      <c r="AI264" s="84"/>
      <c r="AJ264" s="84"/>
      <c r="AK264" s="84"/>
      <c r="AL264" s="84"/>
      <c r="AM264" s="84"/>
      <c r="AN264" s="84"/>
      <c r="AO264" s="84"/>
      <c r="AP264" s="84"/>
      <c r="AQ264" s="84"/>
      <c r="AR264" s="84"/>
    </row>
    <row r="265" spans="2:44" s="146" customFormat="1" x14ac:dyDescent="0.2">
      <c r="B265" s="94"/>
      <c r="C265" s="94"/>
      <c r="D265" s="94"/>
      <c r="E265" s="94"/>
      <c r="F265" s="85"/>
      <c r="G265" s="85"/>
      <c r="H265" s="85"/>
      <c r="I265" s="85"/>
      <c r="J265" s="85"/>
      <c r="K265" s="85"/>
      <c r="L265" s="85"/>
      <c r="M265" s="85"/>
      <c r="N265" s="86"/>
      <c r="O265" s="86"/>
      <c r="P265" s="86"/>
      <c r="Q265" s="86"/>
      <c r="R265" s="87"/>
      <c r="S265" s="98"/>
      <c r="T265" s="141"/>
      <c r="U265" s="120"/>
      <c r="V265" s="135"/>
      <c r="W265" s="85"/>
      <c r="X265" s="118"/>
      <c r="Z265" s="82"/>
      <c r="AA265" s="82"/>
      <c r="AB265" s="145"/>
      <c r="AC265" s="143"/>
      <c r="AD265" s="152"/>
      <c r="AE265" s="152"/>
      <c r="AF265" s="152"/>
      <c r="AH265" s="84"/>
      <c r="AI265" s="84"/>
      <c r="AJ265" s="84"/>
      <c r="AK265" s="84"/>
      <c r="AL265" s="84"/>
      <c r="AM265" s="84"/>
      <c r="AN265" s="84"/>
      <c r="AO265" s="84"/>
      <c r="AP265" s="84"/>
      <c r="AQ265" s="84"/>
      <c r="AR265" s="84"/>
    </row>
    <row r="266" spans="2:44" s="146" customFormat="1" x14ac:dyDescent="0.2">
      <c r="B266" s="94"/>
      <c r="C266" s="94"/>
      <c r="D266" s="94"/>
      <c r="E266" s="94"/>
      <c r="F266" s="85"/>
      <c r="G266" s="85"/>
      <c r="H266" s="85"/>
      <c r="I266" s="85"/>
      <c r="J266" s="85"/>
      <c r="K266" s="85"/>
      <c r="L266" s="85"/>
      <c r="M266" s="85"/>
      <c r="N266" s="86"/>
      <c r="O266" s="86"/>
      <c r="P266" s="86"/>
      <c r="Q266" s="86"/>
      <c r="R266" s="87"/>
      <c r="S266" s="98"/>
      <c r="T266" s="141"/>
      <c r="U266" s="120"/>
      <c r="V266" s="135"/>
      <c r="W266" s="85"/>
      <c r="X266" s="118"/>
      <c r="Z266" s="82"/>
      <c r="AA266" s="82"/>
      <c r="AB266" s="145"/>
      <c r="AC266" s="143"/>
      <c r="AD266" s="152"/>
      <c r="AE266" s="152"/>
      <c r="AF266" s="152"/>
      <c r="AH266" s="84"/>
      <c r="AI266" s="84"/>
      <c r="AJ266" s="84"/>
      <c r="AK266" s="84"/>
      <c r="AL266" s="84"/>
      <c r="AM266" s="84"/>
      <c r="AN266" s="84"/>
      <c r="AO266" s="84"/>
      <c r="AP266" s="84"/>
      <c r="AQ266" s="84"/>
      <c r="AR266" s="84"/>
    </row>
    <row r="267" spans="2:44" s="146" customFormat="1" x14ac:dyDescent="0.2">
      <c r="B267" s="94"/>
      <c r="C267" s="94"/>
      <c r="D267" s="94"/>
      <c r="E267" s="94"/>
      <c r="F267" s="85"/>
      <c r="G267" s="85"/>
      <c r="H267" s="85"/>
      <c r="I267" s="85"/>
      <c r="J267" s="85"/>
      <c r="K267" s="85"/>
      <c r="L267" s="85"/>
      <c r="M267" s="85"/>
      <c r="N267" s="86"/>
      <c r="O267" s="86"/>
      <c r="P267" s="86"/>
      <c r="Q267" s="86"/>
      <c r="R267" s="87"/>
      <c r="S267" s="98"/>
      <c r="T267" s="141"/>
      <c r="U267" s="120"/>
      <c r="V267" s="135"/>
      <c r="W267" s="85"/>
      <c r="X267" s="118"/>
      <c r="Z267" s="82"/>
      <c r="AA267" s="82"/>
      <c r="AB267" s="145"/>
      <c r="AC267" s="143"/>
      <c r="AD267" s="152"/>
      <c r="AE267" s="152"/>
      <c r="AF267" s="152"/>
      <c r="AH267" s="84"/>
      <c r="AI267" s="84"/>
      <c r="AJ267" s="84"/>
      <c r="AK267" s="84"/>
      <c r="AL267" s="84"/>
      <c r="AM267" s="84"/>
      <c r="AN267" s="84"/>
      <c r="AO267" s="84"/>
      <c r="AP267" s="84"/>
      <c r="AQ267" s="84"/>
      <c r="AR267" s="84"/>
    </row>
    <row r="268" spans="2:44" s="146" customFormat="1" x14ac:dyDescent="0.2">
      <c r="B268" s="94"/>
      <c r="C268" s="94"/>
      <c r="D268" s="94"/>
      <c r="E268" s="94"/>
      <c r="F268" s="85"/>
      <c r="G268" s="85"/>
      <c r="H268" s="85"/>
      <c r="I268" s="85"/>
      <c r="J268" s="85"/>
      <c r="K268" s="85"/>
      <c r="L268" s="85"/>
      <c r="M268" s="85"/>
      <c r="N268" s="86"/>
      <c r="O268" s="86"/>
      <c r="P268" s="86"/>
      <c r="Q268" s="86"/>
      <c r="R268" s="87"/>
      <c r="S268" s="98"/>
      <c r="T268" s="141"/>
      <c r="U268" s="120"/>
      <c r="V268" s="135"/>
      <c r="W268" s="85"/>
      <c r="X268" s="118"/>
      <c r="Z268" s="82"/>
      <c r="AA268" s="82"/>
      <c r="AB268" s="145"/>
      <c r="AC268" s="143"/>
      <c r="AD268" s="152"/>
      <c r="AE268" s="152"/>
      <c r="AF268" s="152"/>
      <c r="AH268" s="84"/>
      <c r="AI268" s="84"/>
      <c r="AJ268" s="84"/>
      <c r="AK268" s="84"/>
      <c r="AL268" s="84"/>
      <c r="AM268" s="84"/>
      <c r="AN268" s="84"/>
      <c r="AO268" s="84"/>
      <c r="AP268" s="84"/>
      <c r="AQ268" s="84"/>
      <c r="AR268" s="84"/>
    </row>
    <row r="269" spans="2:44" s="146" customFormat="1" x14ac:dyDescent="0.2">
      <c r="B269" s="94"/>
      <c r="C269" s="94"/>
      <c r="D269" s="94"/>
      <c r="E269" s="94"/>
      <c r="F269" s="85"/>
      <c r="G269" s="85"/>
      <c r="H269" s="85"/>
      <c r="I269" s="85"/>
      <c r="J269" s="85"/>
      <c r="K269" s="85"/>
      <c r="L269" s="85"/>
      <c r="M269" s="85"/>
      <c r="N269" s="86"/>
      <c r="O269" s="86"/>
      <c r="P269" s="86"/>
      <c r="Q269" s="86"/>
      <c r="R269" s="87"/>
      <c r="S269" s="98"/>
      <c r="T269" s="141"/>
      <c r="U269" s="120"/>
      <c r="V269" s="135"/>
      <c r="W269" s="85"/>
      <c r="X269" s="118"/>
      <c r="Z269" s="82"/>
      <c r="AA269" s="82"/>
      <c r="AB269" s="145"/>
      <c r="AC269" s="143"/>
      <c r="AD269" s="152"/>
      <c r="AE269" s="152"/>
      <c r="AF269" s="152"/>
      <c r="AH269" s="84"/>
      <c r="AI269" s="84"/>
      <c r="AJ269" s="84"/>
      <c r="AK269" s="84"/>
      <c r="AL269" s="84"/>
      <c r="AM269" s="84"/>
      <c r="AN269" s="84"/>
      <c r="AO269" s="84"/>
      <c r="AP269" s="84"/>
      <c r="AQ269" s="84"/>
      <c r="AR269" s="84"/>
    </row>
    <row r="270" spans="2:44" s="146" customFormat="1" x14ac:dyDescent="0.2">
      <c r="B270" s="94"/>
      <c r="C270" s="94"/>
      <c r="D270" s="94"/>
      <c r="E270" s="94"/>
      <c r="F270" s="85"/>
      <c r="G270" s="85"/>
      <c r="H270" s="85"/>
      <c r="I270" s="85"/>
      <c r="J270" s="85"/>
      <c r="K270" s="85"/>
      <c r="L270" s="85"/>
      <c r="M270" s="85"/>
      <c r="N270" s="86"/>
      <c r="O270" s="86"/>
      <c r="P270" s="86"/>
      <c r="Q270" s="86"/>
      <c r="R270" s="87"/>
      <c r="S270" s="98"/>
      <c r="T270" s="141"/>
      <c r="U270" s="120"/>
      <c r="V270" s="135"/>
      <c r="W270" s="85"/>
      <c r="X270" s="118"/>
      <c r="Z270" s="82"/>
      <c r="AA270" s="82"/>
      <c r="AB270" s="145"/>
      <c r="AC270" s="143"/>
      <c r="AD270" s="152"/>
      <c r="AE270" s="152"/>
      <c r="AF270" s="152"/>
      <c r="AH270" s="84"/>
      <c r="AI270" s="84"/>
      <c r="AJ270" s="84"/>
      <c r="AK270" s="84"/>
      <c r="AL270" s="84"/>
      <c r="AM270" s="84"/>
      <c r="AN270" s="84"/>
      <c r="AO270" s="84"/>
      <c r="AP270" s="84"/>
      <c r="AQ270" s="84"/>
      <c r="AR270" s="84"/>
    </row>
    <row r="271" spans="2:44" s="146" customFormat="1" x14ac:dyDescent="0.2">
      <c r="B271" s="94"/>
      <c r="C271" s="94"/>
      <c r="D271" s="94"/>
      <c r="E271" s="94"/>
      <c r="F271" s="85"/>
      <c r="G271" s="85"/>
      <c r="H271" s="85"/>
      <c r="I271" s="85"/>
      <c r="J271" s="85"/>
      <c r="K271" s="85"/>
      <c r="L271" s="85"/>
      <c r="M271" s="85"/>
      <c r="N271" s="86"/>
      <c r="O271" s="86"/>
      <c r="P271" s="86"/>
      <c r="Q271" s="86"/>
      <c r="R271" s="87"/>
      <c r="S271" s="98"/>
      <c r="T271" s="141"/>
      <c r="U271" s="120"/>
      <c r="V271" s="135"/>
      <c r="W271" s="85"/>
      <c r="X271" s="118"/>
      <c r="Z271" s="82"/>
      <c r="AA271" s="82"/>
      <c r="AB271" s="145"/>
      <c r="AC271" s="143"/>
      <c r="AD271" s="152"/>
      <c r="AE271" s="152"/>
      <c r="AF271" s="152"/>
      <c r="AH271" s="84"/>
      <c r="AI271" s="84"/>
      <c r="AJ271" s="84"/>
      <c r="AK271" s="84"/>
      <c r="AL271" s="84"/>
      <c r="AM271" s="84"/>
      <c r="AN271" s="84"/>
      <c r="AO271" s="84"/>
      <c r="AP271" s="84"/>
      <c r="AQ271" s="84"/>
      <c r="AR271" s="84"/>
    </row>
    <row r="272" spans="2:44" s="146" customFormat="1" x14ac:dyDescent="0.2">
      <c r="B272" s="94"/>
      <c r="C272" s="94"/>
      <c r="D272" s="94"/>
      <c r="E272" s="94"/>
      <c r="F272" s="85"/>
      <c r="G272" s="85"/>
      <c r="H272" s="85"/>
      <c r="I272" s="85"/>
      <c r="J272" s="85"/>
      <c r="K272" s="85"/>
      <c r="L272" s="85"/>
      <c r="M272" s="85"/>
      <c r="N272" s="86"/>
      <c r="O272" s="86"/>
      <c r="P272" s="86"/>
      <c r="Q272" s="86"/>
      <c r="R272" s="87"/>
      <c r="S272" s="98"/>
      <c r="T272" s="141"/>
      <c r="U272" s="120"/>
      <c r="V272" s="135"/>
      <c r="W272" s="85"/>
      <c r="X272" s="118"/>
      <c r="Z272" s="82"/>
      <c r="AA272" s="82"/>
      <c r="AB272" s="145"/>
      <c r="AC272" s="143"/>
      <c r="AD272" s="152"/>
      <c r="AE272" s="152"/>
      <c r="AF272" s="152"/>
      <c r="AH272" s="84"/>
      <c r="AI272" s="84"/>
      <c r="AJ272" s="84"/>
      <c r="AK272" s="84"/>
      <c r="AL272" s="84"/>
      <c r="AM272" s="84"/>
      <c r="AN272" s="84"/>
      <c r="AO272" s="84"/>
      <c r="AP272" s="84"/>
      <c r="AQ272" s="84"/>
      <c r="AR272" s="84"/>
    </row>
    <row r="273" spans="2:44" s="146" customFormat="1" x14ac:dyDescent="0.2">
      <c r="B273" s="94"/>
      <c r="C273" s="94"/>
      <c r="D273" s="94"/>
      <c r="E273" s="94"/>
      <c r="F273" s="85"/>
      <c r="G273" s="85"/>
      <c r="H273" s="85"/>
      <c r="I273" s="85"/>
      <c r="J273" s="85"/>
      <c r="K273" s="85"/>
      <c r="L273" s="85"/>
      <c r="M273" s="85"/>
      <c r="N273" s="86"/>
      <c r="O273" s="86"/>
      <c r="P273" s="86"/>
      <c r="Q273" s="86"/>
      <c r="R273" s="87"/>
      <c r="S273" s="98"/>
      <c r="T273" s="141"/>
      <c r="U273" s="120"/>
      <c r="V273" s="135"/>
      <c r="W273" s="85"/>
      <c r="X273" s="118"/>
      <c r="Z273" s="82"/>
      <c r="AA273" s="82"/>
      <c r="AB273" s="145"/>
      <c r="AC273" s="143"/>
      <c r="AD273" s="152"/>
      <c r="AE273" s="152"/>
      <c r="AF273" s="152"/>
      <c r="AH273" s="84"/>
      <c r="AI273" s="84"/>
      <c r="AJ273" s="84"/>
      <c r="AK273" s="84"/>
      <c r="AL273" s="84"/>
      <c r="AM273" s="84"/>
      <c r="AN273" s="84"/>
      <c r="AO273" s="84"/>
      <c r="AP273" s="84"/>
      <c r="AQ273" s="84"/>
      <c r="AR273" s="84"/>
    </row>
    <row r="274" spans="2:44" s="146" customFormat="1" x14ac:dyDescent="0.2">
      <c r="B274" s="94"/>
      <c r="C274" s="94"/>
      <c r="D274" s="94"/>
      <c r="E274" s="94"/>
      <c r="F274" s="85"/>
      <c r="G274" s="85"/>
      <c r="H274" s="85"/>
      <c r="I274" s="85"/>
      <c r="J274" s="85"/>
      <c r="K274" s="85"/>
      <c r="L274" s="85"/>
      <c r="M274" s="85"/>
      <c r="N274" s="86"/>
      <c r="O274" s="86"/>
      <c r="P274" s="86"/>
      <c r="Q274" s="86"/>
      <c r="R274" s="87"/>
      <c r="S274" s="98"/>
      <c r="T274" s="141"/>
      <c r="U274" s="120"/>
      <c r="V274" s="135"/>
      <c r="W274" s="85"/>
      <c r="X274" s="118"/>
      <c r="Z274" s="82"/>
      <c r="AA274" s="82"/>
      <c r="AB274" s="145"/>
      <c r="AC274" s="143"/>
      <c r="AD274" s="152"/>
      <c r="AE274" s="152"/>
      <c r="AF274" s="152"/>
      <c r="AH274" s="84"/>
      <c r="AI274" s="84"/>
      <c r="AJ274" s="84"/>
      <c r="AK274" s="84"/>
      <c r="AL274" s="84"/>
      <c r="AM274" s="84"/>
      <c r="AN274" s="84"/>
      <c r="AO274" s="84"/>
      <c r="AP274" s="84"/>
      <c r="AQ274" s="84"/>
      <c r="AR274" s="84"/>
    </row>
    <row r="275" spans="2:44" s="146" customFormat="1" x14ac:dyDescent="0.2">
      <c r="B275" s="94"/>
      <c r="C275" s="94"/>
      <c r="D275" s="94"/>
      <c r="E275" s="94"/>
      <c r="F275" s="85"/>
      <c r="G275" s="85"/>
      <c r="H275" s="85"/>
      <c r="I275" s="85"/>
      <c r="J275" s="85"/>
      <c r="K275" s="85"/>
      <c r="L275" s="85"/>
      <c r="M275" s="85"/>
      <c r="N275" s="86"/>
      <c r="O275" s="86"/>
      <c r="P275" s="86"/>
      <c r="Q275" s="86"/>
      <c r="R275" s="87"/>
      <c r="S275" s="98"/>
      <c r="T275" s="141"/>
      <c r="U275" s="120"/>
      <c r="V275" s="135"/>
      <c r="W275" s="85"/>
      <c r="X275" s="118"/>
      <c r="Z275" s="82"/>
      <c r="AA275" s="82"/>
      <c r="AB275" s="145"/>
      <c r="AC275" s="143"/>
      <c r="AD275" s="152"/>
      <c r="AE275" s="152"/>
      <c r="AF275" s="152"/>
      <c r="AH275" s="84"/>
      <c r="AI275" s="84"/>
      <c r="AJ275" s="84"/>
      <c r="AK275" s="84"/>
      <c r="AL275" s="84"/>
      <c r="AM275" s="84"/>
      <c r="AN275" s="84"/>
      <c r="AO275" s="84"/>
      <c r="AP275" s="84"/>
      <c r="AQ275" s="84"/>
      <c r="AR275" s="84"/>
    </row>
    <row r="276" spans="2:44" s="146" customFormat="1" x14ac:dyDescent="0.2">
      <c r="B276" s="94"/>
      <c r="C276" s="94"/>
      <c r="D276" s="94"/>
      <c r="E276" s="94"/>
      <c r="F276" s="85"/>
      <c r="G276" s="85"/>
      <c r="H276" s="85"/>
      <c r="I276" s="85"/>
      <c r="J276" s="85"/>
      <c r="K276" s="85"/>
      <c r="L276" s="85"/>
      <c r="M276" s="85"/>
      <c r="N276" s="86"/>
      <c r="O276" s="86"/>
      <c r="P276" s="86"/>
      <c r="Q276" s="86"/>
      <c r="R276" s="87"/>
      <c r="S276" s="98"/>
      <c r="T276" s="141"/>
      <c r="U276" s="120"/>
      <c r="V276" s="135"/>
      <c r="W276" s="85"/>
      <c r="X276" s="118"/>
      <c r="Z276" s="82"/>
      <c r="AA276" s="82"/>
      <c r="AB276" s="145"/>
      <c r="AC276" s="143"/>
      <c r="AD276" s="152"/>
      <c r="AE276" s="152"/>
      <c r="AF276" s="152"/>
      <c r="AH276" s="84"/>
      <c r="AI276" s="84"/>
      <c r="AJ276" s="84"/>
      <c r="AK276" s="84"/>
      <c r="AL276" s="84"/>
      <c r="AM276" s="84"/>
      <c r="AN276" s="84"/>
      <c r="AO276" s="84"/>
      <c r="AP276" s="84"/>
      <c r="AQ276" s="84"/>
      <c r="AR276" s="84"/>
    </row>
    <row r="277" spans="2:44" s="146" customFormat="1" x14ac:dyDescent="0.2">
      <c r="B277" s="94"/>
      <c r="C277" s="94"/>
      <c r="D277" s="94"/>
      <c r="E277" s="94"/>
      <c r="F277" s="85"/>
      <c r="G277" s="85"/>
      <c r="H277" s="85"/>
      <c r="I277" s="85"/>
      <c r="J277" s="85"/>
      <c r="K277" s="85"/>
      <c r="L277" s="85"/>
      <c r="M277" s="85"/>
      <c r="N277" s="86"/>
      <c r="O277" s="86"/>
      <c r="P277" s="86"/>
      <c r="Q277" s="86"/>
      <c r="R277" s="87"/>
      <c r="S277" s="98"/>
      <c r="T277" s="141"/>
      <c r="U277" s="120"/>
      <c r="V277" s="135"/>
      <c r="W277" s="85"/>
      <c r="X277" s="118"/>
      <c r="Z277" s="82"/>
      <c r="AA277" s="82"/>
      <c r="AB277" s="145"/>
      <c r="AC277" s="143"/>
      <c r="AD277" s="152"/>
      <c r="AE277" s="152"/>
      <c r="AF277" s="152"/>
      <c r="AH277" s="84"/>
      <c r="AI277" s="84"/>
      <c r="AJ277" s="84"/>
      <c r="AK277" s="84"/>
      <c r="AL277" s="84"/>
      <c r="AM277" s="84"/>
      <c r="AN277" s="84"/>
      <c r="AO277" s="84"/>
      <c r="AP277" s="84"/>
      <c r="AQ277" s="84"/>
      <c r="AR277" s="84"/>
    </row>
    <row r="278" spans="2:44" s="146" customFormat="1" x14ac:dyDescent="0.2">
      <c r="B278" s="94"/>
      <c r="C278" s="94"/>
      <c r="D278" s="94"/>
      <c r="E278" s="94"/>
      <c r="F278" s="85"/>
      <c r="G278" s="85"/>
      <c r="H278" s="85"/>
      <c r="I278" s="85"/>
      <c r="J278" s="85"/>
      <c r="K278" s="85"/>
      <c r="L278" s="85"/>
      <c r="M278" s="85"/>
      <c r="N278" s="86"/>
      <c r="O278" s="86"/>
      <c r="P278" s="86"/>
      <c r="Q278" s="86"/>
      <c r="R278" s="87"/>
      <c r="S278" s="98"/>
      <c r="T278" s="141"/>
      <c r="U278" s="120"/>
      <c r="V278" s="135"/>
      <c r="W278" s="85"/>
      <c r="X278" s="118"/>
      <c r="Z278" s="82"/>
      <c r="AA278" s="82"/>
      <c r="AB278" s="145"/>
      <c r="AC278" s="143"/>
      <c r="AD278" s="152"/>
      <c r="AE278" s="152"/>
      <c r="AF278" s="152"/>
      <c r="AH278" s="84"/>
      <c r="AI278" s="84"/>
      <c r="AJ278" s="84"/>
      <c r="AK278" s="84"/>
      <c r="AL278" s="84"/>
      <c r="AM278" s="84"/>
      <c r="AN278" s="84"/>
      <c r="AO278" s="84"/>
      <c r="AP278" s="84"/>
      <c r="AQ278" s="84"/>
      <c r="AR278" s="84"/>
    </row>
    <row r="279" spans="2:44" s="146" customFormat="1" x14ac:dyDescent="0.2">
      <c r="B279" s="94"/>
      <c r="C279" s="94"/>
      <c r="D279" s="94"/>
      <c r="E279" s="94"/>
      <c r="F279" s="85"/>
      <c r="G279" s="85"/>
      <c r="H279" s="85"/>
      <c r="I279" s="85"/>
      <c r="J279" s="85"/>
      <c r="K279" s="85"/>
      <c r="L279" s="85"/>
      <c r="M279" s="85"/>
      <c r="N279" s="86"/>
      <c r="O279" s="86"/>
      <c r="P279" s="86"/>
      <c r="Q279" s="86"/>
      <c r="R279" s="87"/>
      <c r="S279" s="98"/>
      <c r="T279" s="141"/>
      <c r="U279" s="120"/>
      <c r="V279" s="135"/>
      <c r="W279" s="85"/>
      <c r="X279" s="118"/>
      <c r="Z279" s="82"/>
      <c r="AA279" s="82"/>
      <c r="AB279" s="145"/>
      <c r="AC279" s="143"/>
      <c r="AD279" s="152"/>
      <c r="AE279" s="152"/>
      <c r="AF279" s="152"/>
      <c r="AH279" s="84"/>
      <c r="AI279" s="84"/>
      <c r="AJ279" s="84"/>
      <c r="AK279" s="84"/>
      <c r="AL279" s="84"/>
      <c r="AM279" s="84"/>
      <c r="AN279" s="84"/>
      <c r="AO279" s="84"/>
      <c r="AP279" s="84"/>
      <c r="AQ279" s="84"/>
      <c r="AR279" s="84"/>
    </row>
    <row r="280" spans="2:44" s="146" customFormat="1" x14ac:dyDescent="0.2">
      <c r="B280" s="94"/>
      <c r="C280" s="94"/>
      <c r="D280" s="94"/>
      <c r="E280" s="94"/>
      <c r="F280" s="85"/>
      <c r="G280" s="85"/>
      <c r="H280" s="85"/>
      <c r="I280" s="85"/>
      <c r="J280" s="85"/>
      <c r="K280" s="85"/>
      <c r="L280" s="85"/>
      <c r="M280" s="85"/>
      <c r="N280" s="86"/>
      <c r="O280" s="86"/>
      <c r="P280" s="86"/>
      <c r="Q280" s="86"/>
      <c r="R280" s="87"/>
      <c r="S280" s="98"/>
      <c r="T280" s="141"/>
      <c r="U280" s="120"/>
      <c r="V280" s="135"/>
      <c r="W280" s="85"/>
      <c r="X280" s="118"/>
      <c r="Z280" s="82"/>
      <c r="AA280" s="82"/>
      <c r="AB280" s="145"/>
      <c r="AC280" s="143"/>
      <c r="AD280" s="152"/>
      <c r="AE280" s="152"/>
      <c r="AF280" s="152"/>
      <c r="AH280" s="84"/>
      <c r="AI280" s="84"/>
      <c r="AJ280" s="84"/>
      <c r="AK280" s="84"/>
      <c r="AL280" s="84"/>
      <c r="AM280" s="84"/>
      <c r="AN280" s="84"/>
      <c r="AO280" s="84"/>
      <c r="AP280" s="84"/>
      <c r="AQ280" s="84"/>
      <c r="AR280" s="84"/>
    </row>
    <row r="281" spans="2:44" s="146" customFormat="1" x14ac:dyDescent="0.2">
      <c r="B281" s="94"/>
      <c r="C281" s="94"/>
      <c r="D281" s="94"/>
      <c r="E281" s="94"/>
      <c r="F281" s="85"/>
      <c r="G281" s="85"/>
      <c r="H281" s="85"/>
      <c r="I281" s="85"/>
      <c r="J281" s="85"/>
      <c r="K281" s="85"/>
      <c r="L281" s="85"/>
      <c r="M281" s="85"/>
      <c r="N281" s="86"/>
      <c r="O281" s="86"/>
      <c r="P281" s="86"/>
      <c r="Q281" s="86"/>
      <c r="R281" s="87"/>
      <c r="S281" s="98"/>
      <c r="T281" s="141"/>
      <c r="U281" s="120"/>
      <c r="V281" s="135"/>
      <c r="W281" s="85"/>
      <c r="X281" s="118"/>
      <c r="Z281" s="82"/>
      <c r="AA281" s="82"/>
      <c r="AB281" s="145"/>
      <c r="AC281" s="143"/>
      <c r="AD281" s="152"/>
      <c r="AE281" s="152"/>
      <c r="AF281" s="152"/>
      <c r="AH281" s="84"/>
      <c r="AI281" s="84"/>
      <c r="AJ281" s="84"/>
      <c r="AK281" s="84"/>
      <c r="AL281" s="84"/>
      <c r="AM281" s="84"/>
      <c r="AN281" s="84"/>
      <c r="AO281" s="84"/>
      <c r="AP281" s="84"/>
      <c r="AQ281" s="84"/>
      <c r="AR281" s="84"/>
    </row>
    <row r="282" spans="2:44" s="146" customFormat="1" x14ac:dyDescent="0.2">
      <c r="B282" s="94"/>
      <c r="C282" s="94"/>
      <c r="D282" s="94"/>
      <c r="E282" s="94"/>
      <c r="F282" s="85"/>
      <c r="G282" s="85"/>
      <c r="H282" s="85"/>
      <c r="I282" s="85"/>
      <c r="J282" s="85"/>
      <c r="K282" s="85"/>
      <c r="L282" s="85"/>
      <c r="M282" s="85"/>
      <c r="N282" s="86"/>
      <c r="O282" s="86"/>
      <c r="P282" s="86"/>
      <c r="Q282" s="86"/>
      <c r="R282" s="87"/>
      <c r="S282" s="98"/>
      <c r="T282" s="141"/>
      <c r="U282" s="120"/>
      <c r="V282" s="135"/>
      <c r="W282" s="85"/>
      <c r="X282" s="118"/>
      <c r="Z282" s="82"/>
      <c r="AA282" s="82"/>
      <c r="AB282" s="145"/>
      <c r="AC282" s="143"/>
      <c r="AD282" s="152"/>
      <c r="AE282" s="152"/>
      <c r="AF282" s="152"/>
      <c r="AH282" s="84"/>
      <c r="AI282" s="84"/>
      <c r="AJ282" s="84"/>
      <c r="AK282" s="84"/>
      <c r="AL282" s="84"/>
      <c r="AM282" s="84"/>
      <c r="AN282" s="84"/>
      <c r="AO282" s="84"/>
      <c r="AP282" s="84"/>
      <c r="AQ282" s="84"/>
      <c r="AR282" s="84"/>
    </row>
    <row r="283" spans="2:44" s="146" customFormat="1" x14ac:dyDescent="0.2">
      <c r="B283" s="94"/>
      <c r="C283" s="94"/>
      <c r="D283" s="94"/>
      <c r="E283" s="94"/>
      <c r="F283" s="85"/>
      <c r="G283" s="85"/>
      <c r="H283" s="85"/>
      <c r="I283" s="85"/>
      <c r="J283" s="85"/>
      <c r="K283" s="85"/>
      <c r="L283" s="85"/>
      <c r="M283" s="85"/>
      <c r="N283" s="86"/>
      <c r="O283" s="86"/>
      <c r="P283" s="86"/>
      <c r="Q283" s="86"/>
      <c r="R283" s="87"/>
      <c r="S283" s="98"/>
      <c r="T283" s="141"/>
      <c r="U283" s="120"/>
      <c r="V283" s="135"/>
      <c r="W283" s="85"/>
      <c r="X283" s="118"/>
      <c r="Z283" s="82"/>
      <c r="AA283" s="82"/>
      <c r="AB283" s="145"/>
      <c r="AC283" s="143"/>
      <c r="AD283" s="152"/>
      <c r="AE283" s="152"/>
      <c r="AF283" s="152"/>
      <c r="AH283" s="84"/>
      <c r="AI283" s="84"/>
      <c r="AJ283" s="84"/>
      <c r="AK283" s="84"/>
      <c r="AL283" s="84"/>
      <c r="AM283" s="84"/>
      <c r="AN283" s="84"/>
      <c r="AO283" s="84"/>
      <c r="AP283" s="84"/>
      <c r="AQ283" s="84"/>
      <c r="AR283" s="84"/>
    </row>
    <row r="284" spans="2:44" s="146" customFormat="1" x14ac:dyDescent="0.2">
      <c r="B284" s="94"/>
      <c r="C284" s="94"/>
      <c r="D284" s="94"/>
      <c r="E284" s="94"/>
      <c r="F284" s="85"/>
      <c r="G284" s="85"/>
      <c r="H284" s="85"/>
      <c r="I284" s="85"/>
      <c r="J284" s="85"/>
      <c r="K284" s="85"/>
      <c r="L284" s="85"/>
      <c r="M284" s="85"/>
      <c r="N284" s="86"/>
      <c r="O284" s="86"/>
      <c r="P284" s="86"/>
      <c r="Q284" s="86"/>
      <c r="R284" s="87"/>
      <c r="S284" s="98"/>
      <c r="T284" s="141"/>
      <c r="U284" s="120"/>
      <c r="V284" s="135"/>
      <c r="W284" s="85"/>
      <c r="X284" s="118"/>
      <c r="Z284" s="82"/>
      <c r="AA284" s="82"/>
      <c r="AB284" s="145"/>
      <c r="AC284" s="143"/>
      <c r="AD284" s="152"/>
      <c r="AE284" s="152"/>
      <c r="AF284" s="152"/>
      <c r="AH284" s="84"/>
      <c r="AI284" s="84"/>
      <c r="AJ284" s="84"/>
      <c r="AK284" s="84"/>
      <c r="AL284" s="84"/>
      <c r="AM284" s="84"/>
      <c r="AN284" s="84"/>
      <c r="AO284" s="84"/>
      <c r="AP284" s="84"/>
      <c r="AQ284" s="84"/>
      <c r="AR284" s="84"/>
    </row>
    <row r="285" spans="2:44" s="146" customFormat="1" x14ac:dyDescent="0.2">
      <c r="B285" s="94"/>
      <c r="C285" s="94"/>
      <c r="D285" s="94"/>
      <c r="E285" s="94"/>
      <c r="F285" s="85"/>
      <c r="G285" s="85"/>
      <c r="H285" s="85"/>
      <c r="I285" s="85"/>
      <c r="J285" s="85"/>
      <c r="K285" s="85"/>
      <c r="L285" s="85"/>
      <c r="M285" s="85"/>
      <c r="N285" s="86"/>
      <c r="O285" s="86"/>
      <c r="P285" s="86"/>
      <c r="Q285" s="86"/>
      <c r="R285" s="87"/>
      <c r="S285" s="98"/>
      <c r="T285" s="141"/>
      <c r="U285" s="120"/>
      <c r="V285" s="135"/>
      <c r="W285" s="85"/>
      <c r="X285" s="118"/>
      <c r="Z285" s="82"/>
      <c r="AA285" s="82"/>
      <c r="AB285" s="145"/>
      <c r="AC285" s="143"/>
      <c r="AD285" s="152"/>
      <c r="AE285" s="152"/>
      <c r="AF285" s="152"/>
      <c r="AH285" s="84"/>
      <c r="AI285" s="84"/>
      <c r="AJ285" s="84"/>
      <c r="AK285" s="84"/>
      <c r="AL285" s="84"/>
      <c r="AM285" s="84"/>
      <c r="AN285" s="84"/>
      <c r="AO285" s="84"/>
      <c r="AP285" s="84"/>
      <c r="AQ285" s="84"/>
      <c r="AR285" s="84"/>
    </row>
    <row r="286" spans="2:44" s="146" customFormat="1" x14ac:dyDescent="0.2">
      <c r="B286" s="94"/>
      <c r="C286" s="94"/>
      <c r="D286" s="94"/>
      <c r="E286" s="94"/>
      <c r="F286" s="85"/>
      <c r="G286" s="85"/>
      <c r="H286" s="85"/>
      <c r="I286" s="85"/>
      <c r="J286" s="85"/>
      <c r="K286" s="85"/>
      <c r="L286" s="85"/>
      <c r="M286" s="85"/>
      <c r="N286" s="86"/>
      <c r="O286" s="86"/>
      <c r="P286" s="86"/>
      <c r="Q286" s="86"/>
      <c r="R286" s="87"/>
      <c r="S286" s="98"/>
      <c r="T286" s="141"/>
      <c r="U286" s="120"/>
      <c r="V286" s="135"/>
      <c r="W286" s="85"/>
      <c r="X286" s="118"/>
      <c r="Z286" s="82"/>
      <c r="AA286" s="82"/>
      <c r="AB286" s="145"/>
      <c r="AC286" s="143"/>
      <c r="AD286" s="152"/>
      <c r="AE286" s="152"/>
      <c r="AF286" s="152"/>
      <c r="AH286" s="84"/>
      <c r="AI286" s="84"/>
      <c r="AJ286" s="84"/>
      <c r="AK286" s="84"/>
      <c r="AL286" s="84"/>
      <c r="AM286" s="84"/>
      <c r="AN286" s="84"/>
      <c r="AO286" s="84"/>
      <c r="AP286" s="84"/>
      <c r="AQ286" s="84"/>
      <c r="AR286" s="84"/>
    </row>
    <row r="287" spans="2:44" s="146" customFormat="1" x14ac:dyDescent="0.2">
      <c r="B287" s="94"/>
      <c r="C287" s="94"/>
      <c r="D287" s="94"/>
      <c r="E287" s="94"/>
      <c r="F287" s="85"/>
      <c r="G287" s="85"/>
      <c r="H287" s="85"/>
      <c r="I287" s="85"/>
      <c r="J287" s="85"/>
      <c r="K287" s="85"/>
      <c r="L287" s="85"/>
      <c r="M287" s="85"/>
      <c r="N287" s="86"/>
      <c r="O287" s="86"/>
      <c r="P287" s="86"/>
      <c r="Q287" s="86"/>
      <c r="R287" s="87"/>
      <c r="S287" s="98"/>
      <c r="T287" s="141"/>
      <c r="U287" s="120"/>
      <c r="V287" s="135"/>
      <c r="W287" s="85"/>
      <c r="X287" s="118"/>
      <c r="Z287" s="82"/>
      <c r="AA287" s="82"/>
      <c r="AB287" s="145"/>
      <c r="AC287" s="143"/>
      <c r="AD287" s="152"/>
      <c r="AE287" s="152"/>
      <c r="AF287" s="152"/>
      <c r="AH287" s="84"/>
      <c r="AI287" s="84"/>
      <c r="AJ287" s="84"/>
      <c r="AK287" s="84"/>
      <c r="AL287" s="84"/>
      <c r="AM287" s="84"/>
      <c r="AN287" s="84"/>
      <c r="AO287" s="84"/>
      <c r="AP287" s="84"/>
      <c r="AQ287" s="84"/>
      <c r="AR287" s="84"/>
    </row>
    <row r="288" spans="2:44" s="146" customFormat="1" x14ac:dyDescent="0.2">
      <c r="B288" s="94"/>
      <c r="C288" s="94"/>
      <c r="D288" s="94"/>
      <c r="E288" s="94"/>
      <c r="F288" s="85"/>
      <c r="G288" s="85"/>
      <c r="H288" s="85"/>
      <c r="I288" s="85"/>
      <c r="J288" s="85"/>
      <c r="K288" s="85"/>
      <c r="L288" s="85"/>
      <c r="M288" s="85"/>
      <c r="N288" s="86"/>
      <c r="O288" s="86"/>
      <c r="P288" s="86"/>
      <c r="Q288" s="86"/>
      <c r="R288" s="87"/>
      <c r="S288" s="98"/>
      <c r="T288" s="141"/>
      <c r="U288" s="120"/>
      <c r="V288" s="135"/>
      <c r="W288" s="85"/>
      <c r="X288" s="118"/>
      <c r="Z288" s="82"/>
      <c r="AA288" s="82"/>
      <c r="AB288" s="145"/>
      <c r="AC288" s="143"/>
      <c r="AD288" s="152"/>
      <c r="AE288" s="152"/>
      <c r="AF288" s="152"/>
      <c r="AH288" s="84"/>
      <c r="AI288" s="84"/>
      <c r="AJ288" s="84"/>
      <c r="AK288" s="84"/>
      <c r="AL288" s="84"/>
      <c r="AM288" s="84"/>
      <c r="AN288" s="84"/>
      <c r="AO288" s="84"/>
      <c r="AP288" s="84"/>
      <c r="AQ288" s="84"/>
      <c r="AR288" s="84"/>
    </row>
    <row r="289" spans="2:44" s="146" customFormat="1" x14ac:dyDescent="0.2">
      <c r="B289" s="94"/>
      <c r="C289" s="94"/>
      <c r="D289" s="94"/>
      <c r="E289" s="94"/>
      <c r="F289" s="85"/>
      <c r="G289" s="85"/>
      <c r="H289" s="85"/>
      <c r="I289" s="85"/>
      <c r="J289" s="85"/>
      <c r="K289" s="85"/>
      <c r="L289" s="85"/>
      <c r="M289" s="85"/>
      <c r="N289" s="86"/>
      <c r="O289" s="86"/>
      <c r="P289" s="86"/>
      <c r="Q289" s="86"/>
      <c r="R289" s="87"/>
      <c r="S289" s="98"/>
      <c r="T289" s="141"/>
      <c r="U289" s="120"/>
      <c r="V289" s="135"/>
      <c r="W289" s="85"/>
      <c r="X289" s="118"/>
      <c r="Z289" s="82"/>
      <c r="AA289" s="82"/>
      <c r="AB289" s="145"/>
      <c r="AC289" s="143"/>
      <c r="AD289" s="152"/>
      <c r="AE289" s="152"/>
      <c r="AF289" s="152"/>
      <c r="AH289" s="84"/>
      <c r="AI289" s="84"/>
      <c r="AJ289" s="84"/>
      <c r="AK289" s="84"/>
      <c r="AL289" s="84"/>
      <c r="AM289" s="84"/>
      <c r="AN289" s="84"/>
      <c r="AO289" s="84"/>
      <c r="AP289" s="84"/>
      <c r="AQ289" s="84"/>
      <c r="AR289" s="84"/>
    </row>
    <row r="290" spans="2:44" s="146" customFormat="1" x14ac:dyDescent="0.2">
      <c r="B290" s="94"/>
      <c r="C290" s="94"/>
      <c r="D290" s="94"/>
      <c r="E290" s="94"/>
      <c r="F290" s="85"/>
      <c r="G290" s="85"/>
      <c r="H290" s="85"/>
      <c r="I290" s="85"/>
      <c r="J290" s="85"/>
      <c r="K290" s="85"/>
      <c r="L290" s="85"/>
      <c r="M290" s="85"/>
      <c r="N290" s="86"/>
      <c r="O290" s="86"/>
      <c r="P290" s="86"/>
      <c r="Q290" s="86"/>
      <c r="R290" s="87"/>
      <c r="S290" s="98"/>
      <c r="T290" s="141"/>
      <c r="U290" s="120"/>
      <c r="V290" s="135"/>
      <c r="W290" s="85"/>
      <c r="X290" s="118"/>
      <c r="Z290" s="82"/>
      <c r="AA290" s="82"/>
      <c r="AB290" s="145"/>
      <c r="AC290" s="143"/>
      <c r="AD290" s="152"/>
      <c r="AE290" s="152"/>
      <c r="AF290" s="152"/>
      <c r="AH290" s="84"/>
      <c r="AI290" s="84"/>
      <c r="AJ290" s="84"/>
      <c r="AK290" s="84"/>
      <c r="AL290" s="84"/>
      <c r="AM290" s="84"/>
      <c r="AN290" s="84"/>
      <c r="AO290" s="84"/>
      <c r="AP290" s="84"/>
      <c r="AQ290" s="84"/>
      <c r="AR290" s="84"/>
    </row>
    <row r="291" spans="2:44" s="146" customFormat="1" x14ac:dyDescent="0.2">
      <c r="B291" s="94"/>
      <c r="C291" s="94"/>
      <c r="D291" s="94"/>
      <c r="E291" s="94"/>
      <c r="F291" s="85"/>
      <c r="G291" s="85"/>
      <c r="H291" s="85"/>
      <c r="I291" s="85"/>
      <c r="J291" s="85"/>
      <c r="K291" s="85"/>
      <c r="L291" s="85"/>
      <c r="M291" s="85"/>
      <c r="N291" s="86"/>
      <c r="O291" s="86"/>
      <c r="P291" s="86"/>
      <c r="Q291" s="86"/>
      <c r="R291" s="87"/>
      <c r="S291" s="98"/>
      <c r="T291" s="141"/>
      <c r="U291" s="120"/>
      <c r="V291" s="135"/>
      <c r="W291" s="85"/>
      <c r="X291" s="118"/>
      <c r="Z291" s="82"/>
      <c r="AA291" s="82"/>
      <c r="AB291" s="145"/>
      <c r="AC291" s="143"/>
      <c r="AD291" s="152"/>
      <c r="AE291" s="152"/>
      <c r="AF291" s="152"/>
      <c r="AH291" s="84"/>
      <c r="AI291" s="84"/>
      <c r="AJ291" s="84"/>
      <c r="AK291" s="84"/>
      <c r="AL291" s="84"/>
      <c r="AM291" s="84"/>
      <c r="AN291" s="84"/>
      <c r="AO291" s="84"/>
      <c r="AP291" s="84"/>
      <c r="AQ291" s="84"/>
      <c r="AR291" s="84"/>
    </row>
    <row r="292" spans="2:44" s="146" customFormat="1" x14ac:dyDescent="0.2">
      <c r="B292" s="94"/>
      <c r="C292" s="94"/>
      <c r="D292" s="94"/>
      <c r="E292" s="94"/>
      <c r="F292" s="85"/>
      <c r="G292" s="85"/>
      <c r="H292" s="85"/>
      <c r="I292" s="85"/>
      <c r="J292" s="85"/>
      <c r="K292" s="85"/>
      <c r="L292" s="85"/>
      <c r="M292" s="85"/>
      <c r="N292" s="86"/>
      <c r="O292" s="86"/>
      <c r="P292" s="86"/>
      <c r="Q292" s="86"/>
      <c r="R292" s="87"/>
      <c r="S292" s="98"/>
      <c r="T292" s="141"/>
      <c r="U292" s="120"/>
      <c r="V292" s="135"/>
      <c r="W292" s="85"/>
      <c r="X292" s="118"/>
      <c r="Z292" s="82"/>
      <c r="AA292" s="82"/>
      <c r="AB292" s="145"/>
      <c r="AC292" s="143"/>
      <c r="AD292" s="152"/>
      <c r="AE292" s="152"/>
      <c r="AF292" s="152"/>
      <c r="AH292" s="84"/>
      <c r="AI292" s="84"/>
      <c r="AJ292" s="84"/>
      <c r="AK292" s="84"/>
      <c r="AL292" s="84"/>
      <c r="AM292" s="84"/>
      <c r="AN292" s="84"/>
      <c r="AO292" s="84"/>
      <c r="AP292" s="84"/>
      <c r="AQ292" s="84"/>
      <c r="AR292" s="84"/>
    </row>
    <row r="293" spans="2:44" s="146" customFormat="1" x14ac:dyDescent="0.2">
      <c r="B293" s="94"/>
      <c r="C293" s="94"/>
      <c r="D293" s="94"/>
      <c r="E293" s="94"/>
      <c r="F293" s="85"/>
      <c r="G293" s="85"/>
      <c r="H293" s="85"/>
      <c r="I293" s="85"/>
      <c r="J293" s="85"/>
      <c r="K293" s="85"/>
      <c r="L293" s="85"/>
      <c r="M293" s="85"/>
      <c r="N293" s="86"/>
      <c r="O293" s="86"/>
      <c r="P293" s="86"/>
      <c r="Q293" s="86"/>
      <c r="R293" s="87"/>
      <c r="S293" s="98"/>
      <c r="T293" s="141"/>
      <c r="U293" s="120"/>
      <c r="V293" s="135"/>
      <c r="W293" s="85"/>
      <c r="X293" s="118"/>
      <c r="Z293" s="82"/>
      <c r="AA293" s="82"/>
      <c r="AB293" s="145"/>
      <c r="AC293" s="143"/>
      <c r="AD293" s="152"/>
      <c r="AE293" s="152"/>
      <c r="AF293" s="152"/>
      <c r="AH293" s="84"/>
      <c r="AI293" s="84"/>
      <c r="AJ293" s="84"/>
      <c r="AK293" s="84"/>
      <c r="AL293" s="84"/>
      <c r="AM293" s="84"/>
      <c r="AN293" s="84"/>
      <c r="AO293" s="84"/>
      <c r="AP293" s="84"/>
      <c r="AQ293" s="84"/>
      <c r="AR293" s="84"/>
    </row>
    <row r="294" spans="2:44" s="146" customFormat="1" x14ac:dyDescent="0.2">
      <c r="B294" s="94"/>
      <c r="C294" s="94"/>
      <c r="D294" s="94"/>
      <c r="E294" s="94"/>
      <c r="F294" s="85"/>
      <c r="G294" s="85"/>
      <c r="H294" s="85"/>
      <c r="I294" s="85"/>
      <c r="J294" s="85"/>
      <c r="K294" s="85"/>
      <c r="L294" s="85"/>
      <c r="M294" s="85"/>
      <c r="N294" s="86"/>
      <c r="O294" s="86"/>
      <c r="P294" s="86"/>
      <c r="Q294" s="86"/>
      <c r="R294" s="87"/>
      <c r="S294" s="98"/>
      <c r="T294" s="141"/>
      <c r="U294" s="120"/>
      <c r="V294" s="135"/>
      <c r="W294" s="85"/>
      <c r="X294" s="118"/>
      <c r="Z294" s="82"/>
      <c r="AA294" s="82"/>
      <c r="AB294" s="145"/>
      <c r="AC294" s="143"/>
      <c r="AD294" s="152"/>
      <c r="AE294" s="152"/>
      <c r="AF294" s="152"/>
      <c r="AH294" s="84"/>
      <c r="AI294" s="84"/>
      <c r="AJ294" s="84"/>
      <c r="AK294" s="84"/>
      <c r="AL294" s="84"/>
      <c r="AM294" s="84"/>
      <c r="AN294" s="84"/>
      <c r="AO294" s="84"/>
      <c r="AP294" s="84"/>
      <c r="AQ294" s="84"/>
      <c r="AR294" s="84"/>
    </row>
    <row r="295" spans="2:44" s="146" customFormat="1" x14ac:dyDescent="0.2">
      <c r="B295" s="94"/>
      <c r="C295" s="94"/>
      <c r="D295" s="94"/>
      <c r="E295" s="94"/>
      <c r="F295" s="85"/>
      <c r="G295" s="85"/>
      <c r="H295" s="85"/>
      <c r="I295" s="85"/>
      <c r="J295" s="85"/>
      <c r="K295" s="85"/>
      <c r="L295" s="85"/>
      <c r="M295" s="85"/>
      <c r="N295" s="86"/>
      <c r="O295" s="86"/>
      <c r="P295" s="86"/>
      <c r="Q295" s="86"/>
      <c r="R295" s="87"/>
      <c r="S295" s="98"/>
      <c r="T295" s="141"/>
      <c r="U295" s="120"/>
      <c r="V295" s="135"/>
      <c r="W295" s="85"/>
      <c r="X295" s="118"/>
      <c r="Z295" s="82"/>
      <c r="AA295" s="82"/>
      <c r="AB295" s="145"/>
      <c r="AC295" s="143"/>
      <c r="AD295" s="152"/>
      <c r="AE295" s="152"/>
      <c r="AF295" s="152"/>
      <c r="AH295" s="84"/>
      <c r="AI295" s="84"/>
      <c r="AJ295" s="84"/>
      <c r="AK295" s="84"/>
      <c r="AL295" s="84"/>
      <c r="AM295" s="84"/>
      <c r="AN295" s="84"/>
      <c r="AO295" s="84"/>
      <c r="AP295" s="84"/>
      <c r="AQ295" s="84"/>
      <c r="AR295" s="84"/>
    </row>
    <row r="296" spans="2:44" s="146" customFormat="1" x14ac:dyDescent="0.2">
      <c r="B296" s="94"/>
      <c r="C296" s="94"/>
      <c r="D296" s="94"/>
      <c r="E296" s="94"/>
      <c r="F296" s="85"/>
      <c r="G296" s="85"/>
      <c r="H296" s="85"/>
      <c r="I296" s="85"/>
      <c r="J296" s="85"/>
      <c r="K296" s="85"/>
      <c r="L296" s="85"/>
      <c r="M296" s="85"/>
      <c r="N296" s="86"/>
      <c r="O296" s="86"/>
      <c r="P296" s="86"/>
      <c r="Q296" s="86"/>
      <c r="R296" s="87"/>
      <c r="S296" s="98"/>
      <c r="T296" s="141"/>
      <c r="U296" s="120"/>
      <c r="V296" s="135"/>
      <c r="W296" s="85"/>
      <c r="X296" s="118"/>
      <c r="Z296" s="82"/>
      <c r="AA296" s="82"/>
      <c r="AB296" s="145"/>
      <c r="AC296" s="143"/>
      <c r="AD296" s="152"/>
      <c r="AE296" s="152"/>
      <c r="AF296" s="152"/>
      <c r="AH296" s="84"/>
      <c r="AI296" s="84"/>
      <c r="AJ296" s="84"/>
      <c r="AK296" s="84"/>
      <c r="AL296" s="84"/>
      <c r="AM296" s="84"/>
      <c r="AN296" s="84"/>
      <c r="AO296" s="84"/>
      <c r="AP296" s="84"/>
      <c r="AQ296" s="84"/>
      <c r="AR296" s="84"/>
    </row>
    <row r="297" spans="2:44" s="146" customFormat="1" x14ac:dyDescent="0.2">
      <c r="B297" s="94"/>
      <c r="C297" s="94"/>
      <c r="D297" s="94"/>
      <c r="E297" s="94"/>
      <c r="F297" s="85"/>
      <c r="G297" s="85"/>
      <c r="H297" s="85"/>
      <c r="I297" s="85"/>
      <c r="J297" s="85"/>
      <c r="K297" s="85"/>
      <c r="L297" s="85"/>
      <c r="M297" s="85"/>
      <c r="N297" s="86"/>
      <c r="O297" s="86"/>
      <c r="P297" s="86"/>
      <c r="Q297" s="86"/>
      <c r="R297" s="87"/>
      <c r="S297" s="98"/>
      <c r="T297" s="141"/>
      <c r="U297" s="120"/>
      <c r="V297" s="135"/>
      <c r="W297" s="85"/>
      <c r="X297" s="118"/>
      <c r="Z297" s="82"/>
      <c r="AA297" s="82"/>
      <c r="AB297" s="145"/>
      <c r="AC297" s="143"/>
      <c r="AD297" s="152"/>
      <c r="AE297" s="152"/>
      <c r="AF297" s="152"/>
      <c r="AH297" s="84"/>
      <c r="AI297" s="84"/>
      <c r="AJ297" s="84"/>
      <c r="AK297" s="84"/>
      <c r="AL297" s="84"/>
      <c r="AM297" s="84"/>
      <c r="AN297" s="84"/>
      <c r="AO297" s="84"/>
      <c r="AP297" s="84"/>
      <c r="AQ297" s="84"/>
      <c r="AR297" s="84"/>
    </row>
    <row r="298" spans="2:44" s="146" customFormat="1" x14ac:dyDescent="0.2">
      <c r="B298" s="94"/>
      <c r="C298" s="94"/>
      <c r="D298" s="94"/>
      <c r="E298" s="94"/>
      <c r="F298" s="85"/>
      <c r="G298" s="85"/>
      <c r="H298" s="85"/>
      <c r="I298" s="85"/>
      <c r="J298" s="85"/>
      <c r="K298" s="85"/>
      <c r="L298" s="85"/>
      <c r="M298" s="85"/>
      <c r="N298" s="86"/>
      <c r="O298" s="86"/>
      <c r="P298" s="86"/>
      <c r="Q298" s="86"/>
      <c r="R298" s="87"/>
      <c r="S298" s="98"/>
      <c r="T298" s="141"/>
      <c r="U298" s="120"/>
      <c r="V298" s="135"/>
      <c r="W298" s="85"/>
      <c r="X298" s="118"/>
      <c r="Z298" s="82"/>
      <c r="AA298" s="82"/>
      <c r="AB298" s="145"/>
      <c r="AC298" s="143"/>
      <c r="AD298" s="152"/>
      <c r="AE298" s="152"/>
      <c r="AF298" s="152"/>
      <c r="AH298" s="84"/>
      <c r="AI298" s="84"/>
      <c r="AJ298" s="84"/>
      <c r="AK298" s="84"/>
      <c r="AL298" s="84"/>
      <c r="AM298" s="84"/>
      <c r="AN298" s="84"/>
      <c r="AO298" s="84"/>
      <c r="AP298" s="84"/>
      <c r="AQ298" s="84"/>
      <c r="AR298" s="84"/>
    </row>
    <row r="299" spans="2:44" s="146" customFormat="1" x14ac:dyDescent="0.2">
      <c r="B299" s="94"/>
      <c r="C299" s="94"/>
      <c r="D299" s="94"/>
      <c r="E299" s="94"/>
      <c r="F299" s="85"/>
      <c r="G299" s="85"/>
      <c r="H299" s="85"/>
      <c r="I299" s="85"/>
      <c r="J299" s="85"/>
      <c r="K299" s="85"/>
      <c r="L299" s="85"/>
      <c r="M299" s="85"/>
      <c r="N299" s="86"/>
      <c r="O299" s="86"/>
      <c r="P299" s="86"/>
      <c r="Q299" s="86"/>
      <c r="R299" s="87"/>
      <c r="S299" s="98"/>
      <c r="T299" s="141"/>
      <c r="U299" s="120"/>
      <c r="V299" s="135"/>
      <c r="W299" s="85"/>
      <c r="X299" s="118"/>
      <c r="Z299" s="82"/>
      <c r="AA299" s="82"/>
      <c r="AB299" s="145"/>
      <c r="AC299" s="143"/>
      <c r="AD299" s="152"/>
      <c r="AE299" s="152"/>
      <c r="AF299" s="152"/>
      <c r="AH299" s="84"/>
      <c r="AI299" s="84"/>
      <c r="AJ299" s="84"/>
      <c r="AK299" s="84"/>
      <c r="AL299" s="84"/>
      <c r="AM299" s="84"/>
      <c r="AN299" s="84"/>
      <c r="AO299" s="84"/>
      <c r="AP299" s="84"/>
      <c r="AQ299" s="84"/>
      <c r="AR299" s="84"/>
    </row>
    <row r="300" spans="2:44" s="146" customFormat="1" x14ac:dyDescent="0.2">
      <c r="B300" s="94"/>
      <c r="C300" s="94"/>
      <c r="D300" s="94"/>
      <c r="E300" s="94"/>
      <c r="F300" s="85"/>
      <c r="G300" s="85"/>
      <c r="H300" s="85"/>
      <c r="I300" s="85"/>
      <c r="J300" s="85"/>
      <c r="K300" s="85"/>
      <c r="L300" s="85"/>
      <c r="M300" s="85"/>
      <c r="N300" s="86"/>
      <c r="O300" s="86"/>
      <c r="P300" s="86"/>
      <c r="Q300" s="86"/>
      <c r="R300" s="87"/>
      <c r="S300" s="98"/>
      <c r="T300" s="141"/>
      <c r="U300" s="120"/>
      <c r="V300" s="135"/>
      <c r="W300" s="85"/>
      <c r="X300" s="118"/>
      <c r="Z300" s="82"/>
      <c r="AA300" s="82"/>
      <c r="AB300" s="145"/>
      <c r="AC300" s="143"/>
      <c r="AD300" s="152"/>
      <c r="AE300" s="152"/>
      <c r="AF300" s="152"/>
      <c r="AH300" s="84"/>
      <c r="AI300" s="84"/>
      <c r="AJ300" s="84"/>
      <c r="AK300" s="84"/>
      <c r="AL300" s="84"/>
      <c r="AM300" s="84"/>
      <c r="AN300" s="84"/>
      <c r="AO300" s="84"/>
      <c r="AP300" s="84"/>
      <c r="AQ300" s="84"/>
      <c r="AR300" s="84"/>
    </row>
    <row r="301" spans="2:44" s="146" customFormat="1" x14ac:dyDescent="0.2">
      <c r="B301" s="94"/>
      <c r="C301" s="94"/>
      <c r="D301" s="94"/>
      <c r="E301" s="94"/>
      <c r="F301" s="85"/>
      <c r="G301" s="85"/>
      <c r="H301" s="85"/>
      <c r="I301" s="85"/>
      <c r="J301" s="85"/>
      <c r="K301" s="85"/>
      <c r="L301" s="85"/>
      <c r="M301" s="85"/>
      <c r="N301" s="86"/>
      <c r="O301" s="86"/>
      <c r="P301" s="86"/>
      <c r="Q301" s="86"/>
      <c r="R301" s="87"/>
      <c r="S301" s="98"/>
      <c r="T301" s="141"/>
      <c r="U301" s="120"/>
      <c r="V301" s="135"/>
      <c r="W301" s="85"/>
      <c r="X301" s="118"/>
      <c r="Z301" s="82"/>
      <c r="AA301" s="82"/>
      <c r="AB301" s="145"/>
      <c r="AC301" s="143"/>
      <c r="AD301" s="152"/>
      <c r="AE301" s="152"/>
      <c r="AF301" s="152"/>
      <c r="AH301" s="84"/>
      <c r="AI301" s="84"/>
      <c r="AJ301" s="84"/>
      <c r="AK301" s="84"/>
      <c r="AL301" s="84"/>
      <c r="AM301" s="84"/>
      <c r="AN301" s="84"/>
      <c r="AO301" s="84"/>
      <c r="AP301" s="84"/>
      <c r="AQ301" s="84"/>
      <c r="AR301" s="84"/>
    </row>
    <row r="302" spans="2:44" s="146" customFormat="1" x14ac:dyDescent="0.2">
      <c r="B302" s="94"/>
      <c r="C302" s="94"/>
      <c r="D302" s="94"/>
      <c r="E302" s="94"/>
      <c r="F302" s="85"/>
      <c r="G302" s="85"/>
      <c r="H302" s="85"/>
      <c r="I302" s="85"/>
      <c r="J302" s="85"/>
      <c r="K302" s="85"/>
      <c r="L302" s="85"/>
      <c r="M302" s="85"/>
      <c r="N302" s="86"/>
      <c r="O302" s="86"/>
      <c r="P302" s="86"/>
      <c r="Q302" s="86"/>
      <c r="R302" s="87"/>
      <c r="S302" s="98"/>
      <c r="T302" s="141"/>
      <c r="U302" s="120"/>
      <c r="V302" s="135"/>
      <c r="W302" s="85"/>
      <c r="X302" s="118"/>
      <c r="Z302" s="82"/>
      <c r="AA302" s="82"/>
      <c r="AB302" s="145"/>
      <c r="AC302" s="143"/>
      <c r="AD302" s="152"/>
      <c r="AE302" s="152"/>
      <c r="AF302" s="152"/>
      <c r="AH302" s="84"/>
      <c r="AI302" s="84"/>
      <c r="AJ302" s="84"/>
      <c r="AK302" s="84"/>
      <c r="AL302" s="84"/>
      <c r="AM302" s="84"/>
      <c r="AN302" s="84"/>
      <c r="AO302" s="84"/>
      <c r="AP302" s="84"/>
      <c r="AQ302" s="84"/>
      <c r="AR302" s="84"/>
    </row>
    <row r="303" spans="2:44" s="146" customFormat="1" x14ac:dyDescent="0.2">
      <c r="B303" s="94"/>
      <c r="C303" s="94"/>
      <c r="D303" s="94"/>
      <c r="E303" s="94"/>
      <c r="F303" s="85"/>
      <c r="G303" s="85"/>
      <c r="H303" s="85"/>
      <c r="I303" s="85"/>
      <c r="J303" s="85"/>
      <c r="K303" s="85"/>
      <c r="L303" s="85"/>
      <c r="M303" s="85"/>
      <c r="N303" s="86"/>
      <c r="O303" s="86"/>
      <c r="P303" s="86"/>
      <c r="Q303" s="86"/>
      <c r="R303" s="87"/>
      <c r="S303" s="98"/>
      <c r="T303" s="141"/>
      <c r="U303" s="120"/>
      <c r="V303" s="135"/>
      <c r="W303" s="85"/>
      <c r="X303" s="118"/>
      <c r="Z303" s="82"/>
      <c r="AA303" s="82"/>
      <c r="AB303" s="145"/>
      <c r="AC303" s="143"/>
      <c r="AD303" s="152"/>
      <c r="AE303" s="152"/>
      <c r="AF303" s="152"/>
      <c r="AH303" s="84"/>
      <c r="AI303" s="84"/>
      <c r="AJ303" s="84"/>
      <c r="AK303" s="84"/>
      <c r="AL303" s="84"/>
      <c r="AM303" s="84"/>
      <c r="AN303" s="84"/>
      <c r="AO303" s="84"/>
      <c r="AP303" s="84"/>
      <c r="AQ303" s="84"/>
      <c r="AR303" s="84"/>
    </row>
    <row r="304" spans="2:44" s="146" customFormat="1" x14ac:dyDescent="0.2">
      <c r="B304" s="94"/>
      <c r="C304" s="94"/>
      <c r="D304" s="94"/>
      <c r="E304" s="94"/>
      <c r="F304" s="85"/>
      <c r="G304" s="85"/>
      <c r="H304" s="85"/>
      <c r="I304" s="85"/>
      <c r="J304" s="85"/>
      <c r="K304" s="85"/>
      <c r="L304" s="85"/>
      <c r="M304" s="85"/>
      <c r="N304" s="86"/>
      <c r="O304" s="86"/>
      <c r="P304" s="86"/>
      <c r="Q304" s="86"/>
      <c r="R304" s="87"/>
      <c r="S304" s="98"/>
      <c r="T304" s="141"/>
      <c r="U304" s="120"/>
      <c r="V304" s="135"/>
      <c r="W304" s="85"/>
      <c r="X304" s="118"/>
      <c r="Z304" s="82"/>
      <c r="AA304" s="82"/>
      <c r="AB304" s="145"/>
      <c r="AC304" s="143"/>
      <c r="AD304" s="152"/>
      <c r="AE304" s="152"/>
      <c r="AF304" s="152"/>
      <c r="AH304" s="84"/>
      <c r="AI304" s="84"/>
      <c r="AJ304" s="84"/>
      <c r="AK304" s="84"/>
      <c r="AL304" s="84"/>
      <c r="AM304" s="84"/>
      <c r="AN304" s="84"/>
      <c r="AO304" s="84"/>
      <c r="AP304" s="84"/>
      <c r="AQ304" s="84"/>
      <c r="AR304" s="84"/>
    </row>
    <row r="305" spans="2:44" s="146" customFormat="1" x14ac:dyDescent="0.2">
      <c r="B305" s="94"/>
      <c r="C305" s="94"/>
      <c r="D305" s="94"/>
      <c r="E305" s="94"/>
      <c r="F305" s="85"/>
      <c r="G305" s="85"/>
      <c r="H305" s="85"/>
      <c r="I305" s="85"/>
      <c r="J305" s="85"/>
      <c r="K305" s="85"/>
      <c r="L305" s="85"/>
      <c r="M305" s="85"/>
      <c r="N305" s="86"/>
      <c r="O305" s="86"/>
      <c r="P305" s="86"/>
      <c r="Q305" s="86"/>
      <c r="R305" s="87"/>
      <c r="S305" s="98"/>
      <c r="T305" s="141"/>
      <c r="U305" s="120"/>
      <c r="V305" s="135"/>
      <c r="W305" s="85"/>
      <c r="X305" s="118"/>
      <c r="Z305" s="82"/>
      <c r="AA305" s="82"/>
      <c r="AB305" s="145"/>
      <c r="AC305" s="143"/>
      <c r="AD305" s="152"/>
      <c r="AE305" s="152"/>
      <c r="AF305" s="152"/>
      <c r="AH305" s="84"/>
      <c r="AI305" s="84"/>
      <c r="AJ305" s="84"/>
      <c r="AK305" s="84"/>
      <c r="AL305" s="84"/>
      <c r="AM305" s="84"/>
      <c r="AN305" s="84"/>
      <c r="AO305" s="84"/>
      <c r="AP305" s="84"/>
      <c r="AQ305" s="84"/>
      <c r="AR305" s="84"/>
    </row>
    <row r="306" spans="2:44" s="146" customFormat="1" x14ac:dyDescent="0.2">
      <c r="B306" s="94"/>
      <c r="C306" s="94"/>
      <c r="D306" s="94"/>
      <c r="E306" s="94"/>
      <c r="F306" s="85"/>
      <c r="G306" s="85"/>
      <c r="H306" s="85"/>
      <c r="I306" s="85"/>
      <c r="J306" s="85"/>
      <c r="K306" s="85"/>
      <c r="L306" s="85"/>
      <c r="M306" s="85"/>
      <c r="N306" s="86"/>
      <c r="O306" s="86"/>
      <c r="P306" s="86"/>
      <c r="Q306" s="86"/>
      <c r="R306" s="87"/>
      <c r="S306" s="98"/>
      <c r="T306" s="141"/>
      <c r="U306" s="120"/>
      <c r="V306" s="135"/>
      <c r="W306" s="85"/>
      <c r="X306" s="118"/>
      <c r="Z306" s="82"/>
      <c r="AA306" s="82"/>
      <c r="AB306" s="145"/>
      <c r="AC306" s="143"/>
      <c r="AD306" s="152"/>
      <c r="AE306" s="152"/>
      <c r="AF306" s="152"/>
      <c r="AH306" s="84"/>
      <c r="AI306" s="84"/>
      <c r="AJ306" s="84"/>
      <c r="AK306" s="84"/>
      <c r="AL306" s="84"/>
      <c r="AM306" s="84"/>
      <c r="AN306" s="84"/>
      <c r="AO306" s="84"/>
      <c r="AP306" s="84"/>
      <c r="AQ306" s="84"/>
      <c r="AR306" s="84"/>
    </row>
    <row r="307" spans="2:44" s="146" customFormat="1" x14ac:dyDescent="0.2">
      <c r="B307" s="94"/>
      <c r="C307" s="94"/>
      <c r="D307" s="94"/>
      <c r="E307" s="94"/>
      <c r="F307" s="85"/>
      <c r="G307" s="85"/>
      <c r="H307" s="85"/>
      <c r="I307" s="85"/>
      <c r="J307" s="85"/>
      <c r="K307" s="85"/>
      <c r="L307" s="85"/>
      <c r="M307" s="85"/>
      <c r="N307" s="86"/>
      <c r="O307" s="86"/>
      <c r="P307" s="86"/>
      <c r="Q307" s="86"/>
      <c r="R307" s="87"/>
      <c r="S307" s="98"/>
      <c r="T307" s="141"/>
      <c r="U307" s="120"/>
      <c r="V307" s="135"/>
      <c r="W307" s="85"/>
      <c r="X307" s="118"/>
      <c r="Z307" s="82"/>
      <c r="AA307" s="82"/>
      <c r="AB307" s="145"/>
      <c r="AC307" s="143"/>
      <c r="AD307" s="152"/>
      <c r="AE307" s="152"/>
      <c r="AF307" s="152"/>
      <c r="AH307" s="84"/>
      <c r="AI307" s="84"/>
      <c r="AJ307" s="84"/>
      <c r="AK307" s="84"/>
      <c r="AL307" s="84"/>
      <c r="AM307" s="84"/>
      <c r="AN307" s="84"/>
      <c r="AO307" s="84"/>
      <c r="AP307" s="84"/>
      <c r="AQ307" s="84"/>
      <c r="AR307" s="84"/>
    </row>
    <row r="308" spans="2:44" s="146" customFormat="1" x14ac:dyDescent="0.2">
      <c r="B308" s="94"/>
      <c r="C308" s="94"/>
      <c r="D308" s="94"/>
      <c r="E308" s="94"/>
      <c r="F308" s="85"/>
      <c r="G308" s="85"/>
      <c r="H308" s="85"/>
      <c r="I308" s="85"/>
      <c r="J308" s="85"/>
      <c r="K308" s="85"/>
      <c r="L308" s="85"/>
      <c r="M308" s="85"/>
      <c r="N308" s="86"/>
      <c r="O308" s="86"/>
      <c r="P308" s="86"/>
      <c r="Q308" s="86"/>
      <c r="R308" s="87"/>
      <c r="S308" s="98"/>
      <c r="T308" s="141"/>
      <c r="U308" s="120"/>
      <c r="V308" s="135"/>
      <c r="W308" s="85"/>
      <c r="X308" s="118"/>
      <c r="Z308" s="82"/>
      <c r="AA308" s="82"/>
      <c r="AB308" s="145"/>
      <c r="AC308" s="143"/>
      <c r="AD308" s="152"/>
      <c r="AE308" s="152"/>
      <c r="AF308" s="152"/>
      <c r="AH308" s="84"/>
      <c r="AI308" s="84"/>
      <c r="AJ308" s="84"/>
      <c r="AK308" s="84"/>
      <c r="AL308" s="84"/>
      <c r="AM308" s="84"/>
      <c r="AN308" s="84"/>
      <c r="AO308" s="84"/>
      <c r="AP308" s="84"/>
      <c r="AQ308" s="84"/>
      <c r="AR308" s="84"/>
    </row>
    <row r="309" spans="2:44" s="146" customFormat="1" x14ac:dyDescent="0.2">
      <c r="B309" s="94"/>
      <c r="C309" s="94"/>
      <c r="D309" s="94"/>
      <c r="E309" s="94"/>
      <c r="F309" s="85"/>
      <c r="G309" s="85"/>
      <c r="H309" s="85"/>
      <c r="I309" s="85"/>
      <c r="J309" s="85"/>
      <c r="K309" s="85"/>
      <c r="L309" s="85"/>
      <c r="M309" s="85"/>
      <c r="N309" s="86"/>
      <c r="O309" s="86"/>
      <c r="P309" s="86"/>
      <c r="Q309" s="86"/>
      <c r="R309" s="87"/>
      <c r="S309" s="98"/>
      <c r="T309" s="141"/>
      <c r="U309" s="120"/>
      <c r="V309" s="135"/>
      <c r="W309" s="85"/>
      <c r="X309" s="118"/>
      <c r="Z309" s="82"/>
      <c r="AA309" s="82"/>
      <c r="AB309" s="145"/>
      <c r="AC309" s="143"/>
      <c r="AD309" s="152"/>
      <c r="AE309" s="152"/>
      <c r="AF309" s="152"/>
      <c r="AH309" s="84"/>
      <c r="AI309" s="84"/>
      <c r="AJ309" s="84"/>
      <c r="AK309" s="84"/>
      <c r="AL309" s="84"/>
      <c r="AM309" s="84"/>
      <c r="AN309" s="84"/>
      <c r="AO309" s="84"/>
      <c r="AP309" s="84"/>
      <c r="AQ309" s="84"/>
      <c r="AR309" s="84"/>
    </row>
    <row r="310" spans="2:44" s="146" customFormat="1" x14ac:dyDescent="0.2">
      <c r="B310" s="94"/>
      <c r="C310" s="94"/>
      <c r="D310" s="94"/>
      <c r="E310" s="94"/>
      <c r="F310" s="85"/>
      <c r="G310" s="85"/>
      <c r="H310" s="85"/>
      <c r="I310" s="85"/>
      <c r="J310" s="85"/>
      <c r="K310" s="85"/>
      <c r="L310" s="85"/>
      <c r="M310" s="85"/>
      <c r="N310" s="86"/>
      <c r="O310" s="86"/>
      <c r="P310" s="86"/>
      <c r="Q310" s="86"/>
      <c r="R310" s="87"/>
      <c r="S310" s="98"/>
      <c r="T310" s="141"/>
      <c r="U310" s="120"/>
      <c r="V310" s="135"/>
      <c r="W310" s="85"/>
      <c r="X310" s="118"/>
      <c r="Z310" s="82"/>
      <c r="AA310" s="82"/>
      <c r="AB310" s="145"/>
      <c r="AC310" s="143"/>
      <c r="AD310" s="152"/>
      <c r="AE310" s="152"/>
      <c r="AF310" s="152"/>
      <c r="AH310" s="84"/>
      <c r="AI310" s="84"/>
      <c r="AJ310" s="84"/>
      <c r="AK310" s="84"/>
      <c r="AL310" s="84"/>
      <c r="AM310" s="84"/>
      <c r="AN310" s="84"/>
      <c r="AO310" s="84"/>
      <c r="AP310" s="84"/>
      <c r="AQ310" s="84"/>
      <c r="AR310" s="84"/>
    </row>
    <row r="311" spans="2:44" s="146" customFormat="1" x14ac:dyDescent="0.2">
      <c r="B311" s="94"/>
      <c r="C311" s="94"/>
      <c r="D311" s="94"/>
      <c r="E311" s="94"/>
      <c r="F311" s="85"/>
      <c r="G311" s="85"/>
      <c r="H311" s="85"/>
      <c r="I311" s="85"/>
      <c r="J311" s="85"/>
      <c r="K311" s="85"/>
      <c r="L311" s="85"/>
      <c r="M311" s="85"/>
      <c r="N311" s="86"/>
      <c r="O311" s="86"/>
      <c r="P311" s="86"/>
      <c r="Q311" s="86"/>
      <c r="R311" s="87"/>
      <c r="S311" s="98"/>
      <c r="T311" s="141"/>
      <c r="U311" s="120"/>
      <c r="V311" s="135"/>
      <c r="W311" s="85"/>
      <c r="X311" s="118"/>
      <c r="Z311" s="82"/>
      <c r="AA311" s="82"/>
      <c r="AB311" s="145"/>
      <c r="AC311" s="143"/>
      <c r="AD311" s="152"/>
      <c r="AE311" s="152"/>
      <c r="AF311" s="152"/>
      <c r="AH311" s="84"/>
      <c r="AI311" s="84"/>
      <c r="AJ311" s="84"/>
      <c r="AK311" s="84"/>
      <c r="AL311" s="84"/>
      <c r="AM311" s="84"/>
      <c r="AN311" s="84"/>
      <c r="AO311" s="84"/>
      <c r="AP311" s="84"/>
      <c r="AQ311" s="84"/>
      <c r="AR311" s="84"/>
    </row>
    <row r="312" spans="2:44" s="146" customFormat="1" x14ac:dyDescent="0.2">
      <c r="B312" s="94"/>
      <c r="C312" s="94"/>
      <c r="D312" s="94"/>
      <c r="E312" s="94"/>
      <c r="F312" s="85"/>
      <c r="G312" s="85"/>
      <c r="H312" s="85"/>
      <c r="I312" s="85"/>
      <c r="J312" s="85"/>
      <c r="K312" s="85"/>
      <c r="L312" s="85"/>
      <c r="M312" s="85"/>
      <c r="N312" s="86"/>
      <c r="O312" s="86"/>
      <c r="P312" s="86"/>
      <c r="Q312" s="86"/>
      <c r="R312" s="87"/>
      <c r="S312" s="98"/>
      <c r="T312" s="141"/>
      <c r="U312" s="120"/>
      <c r="V312" s="135"/>
      <c r="W312" s="85"/>
      <c r="X312" s="118"/>
      <c r="Z312" s="82"/>
      <c r="AA312" s="82"/>
      <c r="AB312" s="145"/>
      <c r="AC312" s="143"/>
      <c r="AD312" s="152"/>
      <c r="AE312" s="152"/>
      <c r="AF312" s="152"/>
      <c r="AH312" s="84"/>
      <c r="AI312" s="84"/>
      <c r="AJ312" s="84"/>
      <c r="AK312" s="84"/>
      <c r="AL312" s="84"/>
      <c r="AM312" s="84"/>
      <c r="AN312" s="84"/>
      <c r="AO312" s="84"/>
      <c r="AP312" s="84"/>
      <c r="AQ312" s="84"/>
      <c r="AR312" s="84"/>
    </row>
    <row r="313" spans="2:44" s="146" customFormat="1" x14ac:dyDescent="0.2">
      <c r="B313" s="94"/>
      <c r="C313" s="94"/>
      <c r="D313" s="94"/>
      <c r="E313" s="94"/>
      <c r="F313" s="85"/>
      <c r="G313" s="85"/>
      <c r="H313" s="85"/>
      <c r="I313" s="85"/>
      <c r="J313" s="85"/>
      <c r="K313" s="85"/>
      <c r="L313" s="85"/>
      <c r="M313" s="85"/>
      <c r="N313" s="86"/>
      <c r="O313" s="86"/>
      <c r="P313" s="86"/>
      <c r="Q313" s="86"/>
      <c r="R313" s="87"/>
      <c r="S313" s="98"/>
      <c r="T313" s="141"/>
      <c r="U313" s="120"/>
      <c r="V313" s="135"/>
      <c r="W313" s="85"/>
      <c r="X313" s="118"/>
      <c r="Z313" s="82"/>
      <c r="AA313" s="82"/>
      <c r="AB313" s="145"/>
      <c r="AC313" s="143"/>
      <c r="AD313" s="152"/>
      <c r="AE313" s="152"/>
      <c r="AF313" s="152"/>
      <c r="AH313" s="84"/>
      <c r="AI313" s="84"/>
      <c r="AJ313" s="84"/>
      <c r="AK313" s="84"/>
      <c r="AL313" s="84"/>
      <c r="AM313" s="84"/>
      <c r="AN313" s="84"/>
      <c r="AO313" s="84"/>
      <c r="AP313" s="84"/>
      <c r="AQ313" s="84"/>
      <c r="AR313" s="84"/>
    </row>
    <row r="314" spans="2:44" s="146" customFormat="1" x14ac:dyDescent="0.2">
      <c r="B314" s="94"/>
      <c r="C314" s="94"/>
      <c r="D314" s="94"/>
      <c r="E314" s="94"/>
      <c r="F314" s="85"/>
      <c r="G314" s="85"/>
      <c r="H314" s="85"/>
      <c r="I314" s="85"/>
      <c r="J314" s="85"/>
      <c r="K314" s="85"/>
      <c r="L314" s="85"/>
      <c r="M314" s="85"/>
      <c r="N314" s="86"/>
      <c r="O314" s="86"/>
      <c r="P314" s="86"/>
      <c r="Q314" s="86"/>
      <c r="R314" s="87"/>
      <c r="S314" s="98"/>
      <c r="T314" s="141"/>
      <c r="U314" s="120"/>
      <c r="V314" s="135"/>
      <c r="W314" s="85"/>
      <c r="X314" s="118"/>
      <c r="Z314" s="82"/>
      <c r="AA314" s="82"/>
      <c r="AB314" s="145"/>
      <c r="AC314" s="143"/>
      <c r="AD314" s="152"/>
      <c r="AE314" s="152"/>
      <c r="AF314" s="152"/>
      <c r="AH314" s="84"/>
      <c r="AI314" s="84"/>
      <c r="AJ314" s="84"/>
      <c r="AK314" s="84"/>
      <c r="AL314" s="84"/>
      <c r="AM314" s="84"/>
      <c r="AN314" s="84"/>
      <c r="AO314" s="84"/>
      <c r="AP314" s="84"/>
      <c r="AQ314" s="84"/>
      <c r="AR314" s="84"/>
    </row>
    <row r="315" spans="2:44" s="146" customFormat="1" x14ac:dyDescent="0.2">
      <c r="B315" s="94"/>
      <c r="C315" s="94"/>
      <c r="D315" s="94"/>
      <c r="E315" s="94"/>
      <c r="F315" s="85"/>
      <c r="G315" s="85"/>
      <c r="H315" s="85"/>
      <c r="I315" s="85"/>
      <c r="J315" s="85"/>
      <c r="K315" s="85"/>
      <c r="L315" s="85"/>
      <c r="M315" s="85"/>
      <c r="N315" s="86"/>
      <c r="O315" s="86"/>
      <c r="P315" s="86"/>
      <c r="Q315" s="86"/>
      <c r="R315" s="87"/>
      <c r="S315" s="98"/>
      <c r="T315" s="141"/>
      <c r="U315" s="120"/>
      <c r="V315" s="135"/>
      <c r="W315" s="85"/>
      <c r="X315" s="118"/>
      <c r="Z315" s="82"/>
      <c r="AA315" s="82"/>
      <c r="AB315" s="145"/>
      <c r="AC315" s="143"/>
      <c r="AD315" s="152"/>
      <c r="AE315" s="152"/>
      <c r="AF315" s="152"/>
      <c r="AH315" s="84"/>
      <c r="AI315" s="84"/>
      <c r="AJ315" s="84"/>
      <c r="AK315" s="84"/>
      <c r="AL315" s="84"/>
      <c r="AM315" s="84"/>
      <c r="AN315" s="84"/>
      <c r="AO315" s="84"/>
      <c r="AP315" s="84"/>
      <c r="AQ315" s="84"/>
      <c r="AR315" s="84"/>
    </row>
    <row r="316" spans="2:44" s="146" customFormat="1" x14ac:dyDescent="0.2">
      <c r="B316" s="94"/>
      <c r="C316" s="94"/>
      <c r="D316" s="94"/>
      <c r="E316" s="94"/>
      <c r="F316" s="85"/>
      <c r="G316" s="85"/>
      <c r="H316" s="85"/>
      <c r="I316" s="85"/>
      <c r="J316" s="85"/>
      <c r="K316" s="85"/>
      <c r="L316" s="85"/>
      <c r="M316" s="85"/>
      <c r="N316" s="86"/>
      <c r="O316" s="86"/>
      <c r="P316" s="86"/>
      <c r="Q316" s="86"/>
      <c r="R316" s="87"/>
      <c r="S316" s="98"/>
      <c r="T316" s="141"/>
      <c r="U316" s="120"/>
      <c r="V316" s="135"/>
      <c r="W316" s="85"/>
      <c r="X316" s="118"/>
      <c r="Z316" s="82"/>
      <c r="AA316" s="82"/>
      <c r="AB316" s="145"/>
      <c r="AC316" s="143"/>
      <c r="AD316" s="152"/>
      <c r="AE316" s="152"/>
      <c r="AF316" s="152"/>
      <c r="AH316" s="84"/>
      <c r="AI316" s="84"/>
      <c r="AJ316" s="84"/>
      <c r="AK316" s="84"/>
      <c r="AL316" s="84"/>
      <c r="AM316" s="84"/>
      <c r="AN316" s="84"/>
      <c r="AO316" s="84"/>
      <c r="AP316" s="84"/>
      <c r="AQ316" s="84"/>
      <c r="AR316" s="84"/>
    </row>
    <row r="317" spans="2:44" s="146" customFormat="1" x14ac:dyDescent="0.2">
      <c r="B317" s="94"/>
      <c r="C317" s="94"/>
      <c r="D317" s="94"/>
      <c r="E317" s="94"/>
      <c r="F317" s="85"/>
      <c r="G317" s="85"/>
      <c r="H317" s="85"/>
      <c r="I317" s="85"/>
      <c r="J317" s="85"/>
      <c r="K317" s="85"/>
      <c r="L317" s="85"/>
      <c r="M317" s="85"/>
      <c r="N317" s="86"/>
      <c r="O317" s="86"/>
      <c r="P317" s="86"/>
      <c r="Q317" s="86"/>
      <c r="R317" s="87"/>
      <c r="S317" s="98"/>
      <c r="T317" s="141"/>
      <c r="U317" s="120"/>
      <c r="V317" s="135"/>
      <c r="W317" s="85"/>
      <c r="X317" s="118"/>
      <c r="Z317" s="82"/>
      <c r="AA317" s="82"/>
      <c r="AB317" s="145"/>
      <c r="AC317" s="143"/>
      <c r="AD317" s="152"/>
      <c r="AE317" s="152"/>
      <c r="AF317" s="152"/>
      <c r="AH317" s="84"/>
      <c r="AI317" s="84"/>
      <c r="AJ317" s="84"/>
      <c r="AK317" s="84"/>
      <c r="AL317" s="84"/>
      <c r="AM317" s="84"/>
      <c r="AN317" s="84"/>
      <c r="AO317" s="84"/>
      <c r="AP317" s="84"/>
      <c r="AQ317" s="84"/>
      <c r="AR317" s="84"/>
    </row>
    <row r="318" spans="2:44" s="146" customFormat="1" x14ac:dyDescent="0.2">
      <c r="B318" s="94"/>
      <c r="C318" s="94"/>
      <c r="D318" s="94"/>
      <c r="E318" s="94"/>
      <c r="F318" s="85"/>
      <c r="G318" s="85"/>
      <c r="H318" s="85"/>
      <c r="I318" s="85"/>
      <c r="J318" s="85"/>
      <c r="K318" s="85"/>
      <c r="L318" s="85"/>
      <c r="M318" s="85"/>
      <c r="N318" s="86"/>
      <c r="O318" s="86"/>
      <c r="P318" s="86"/>
      <c r="Q318" s="86"/>
      <c r="R318" s="87"/>
      <c r="S318" s="98"/>
      <c r="T318" s="141"/>
      <c r="U318" s="120"/>
      <c r="V318" s="135"/>
      <c r="W318" s="85"/>
      <c r="X318" s="118"/>
      <c r="Z318" s="82"/>
      <c r="AA318" s="82"/>
      <c r="AB318" s="145"/>
      <c r="AC318" s="143"/>
      <c r="AD318" s="152"/>
      <c r="AE318" s="152"/>
      <c r="AF318" s="152"/>
      <c r="AH318" s="84"/>
      <c r="AI318" s="84"/>
      <c r="AJ318" s="84"/>
      <c r="AK318" s="84"/>
      <c r="AL318" s="84"/>
      <c r="AM318" s="84"/>
      <c r="AN318" s="84"/>
      <c r="AO318" s="84"/>
      <c r="AP318" s="84"/>
      <c r="AQ318" s="84"/>
      <c r="AR318" s="84"/>
    </row>
    <row r="319" spans="2:44" s="146" customFormat="1" x14ac:dyDescent="0.2">
      <c r="B319" s="94"/>
      <c r="C319" s="94"/>
      <c r="D319" s="94"/>
      <c r="E319" s="94"/>
      <c r="F319" s="85"/>
      <c r="G319" s="85"/>
      <c r="H319" s="85"/>
      <c r="I319" s="85"/>
      <c r="J319" s="85"/>
      <c r="K319" s="85"/>
      <c r="L319" s="85"/>
      <c r="M319" s="85"/>
      <c r="N319" s="86"/>
      <c r="O319" s="86"/>
      <c r="P319" s="86"/>
      <c r="Q319" s="86"/>
      <c r="R319" s="87"/>
      <c r="S319" s="98"/>
      <c r="T319" s="141"/>
      <c r="U319" s="120"/>
      <c r="V319" s="135"/>
      <c r="W319" s="85"/>
      <c r="X319" s="118"/>
      <c r="Z319" s="82"/>
      <c r="AA319" s="82"/>
      <c r="AB319" s="145"/>
      <c r="AC319" s="143"/>
      <c r="AD319" s="152"/>
      <c r="AE319" s="152"/>
      <c r="AF319" s="152"/>
      <c r="AH319" s="84"/>
      <c r="AI319" s="84"/>
      <c r="AJ319" s="84"/>
      <c r="AK319" s="84"/>
      <c r="AL319" s="84"/>
      <c r="AM319" s="84"/>
      <c r="AN319" s="84"/>
      <c r="AO319" s="84"/>
      <c r="AP319" s="84"/>
      <c r="AQ319" s="84"/>
      <c r="AR319" s="84"/>
    </row>
    <row r="320" spans="2:44" s="146" customFormat="1" x14ac:dyDescent="0.2">
      <c r="B320" s="94"/>
      <c r="C320" s="94"/>
      <c r="D320" s="94"/>
      <c r="E320" s="94"/>
      <c r="F320" s="85"/>
      <c r="G320" s="85"/>
      <c r="H320" s="85"/>
      <c r="I320" s="85"/>
      <c r="J320" s="85"/>
      <c r="K320" s="85"/>
      <c r="L320" s="85"/>
      <c r="M320" s="85"/>
      <c r="N320" s="86"/>
      <c r="O320" s="86"/>
      <c r="P320" s="86"/>
      <c r="Q320" s="86"/>
      <c r="R320" s="87"/>
      <c r="S320" s="98"/>
      <c r="T320" s="141"/>
      <c r="U320" s="120"/>
      <c r="V320" s="135"/>
      <c r="W320" s="85"/>
      <c r="X320" s="118"/>
      <c r="Z320" s="82"/>
      <c r="AA320" s="82"/>
      <c r="AB320" s="145"/>
      <c r="AC320" s="143"/>
      <c r="AD320" s="152"/>
      <c r="AE320" s="152"/>
      <c r="AF320" s="152"/>
      <c r="AH320" s="84"/>
      <c r="AI320" s="84"/>
      <c r="AJ320" s="84"/>
      <c r="AK320" s="84"/>
      <c r="AL320" s="84"/>
      <c r="AM320" s="84"/>
      <c r="AN320" s="84"/>
      <c r="AO320" s="84"/>
      <c r="AP320" s="84"/>
      <c r="AQ320" s="84"/>
      <c r="AR320" s="84"/>
    </row>
    <row r="321" spans="2:44" s="146" customFormat="1" x14ac:dyDescent="0.2">
      <c r="B321" s="94"/>
      <c r="C321" s="94"/>
      <c r="D321" s="94"/>
      <c r="E321" s="94"/>
      <c r="F321" s="85"/>
      <c r="G321" s="85"/>
      <c r="H321" s="85"/>
      <c r="I321" s="85"/>
      <c r="J321" s="85"/>
      <c r="K321" s="85"/>
      <c r="L321" s="85"/>
      <c r="M321" s="85"/>
      <c r="N321" s="86"/>
      <c r="O321" s="86"/>
      <c r="P321" s="86"/>
      <c r="Q321" s="86"/>
      <c r="R321" s="87"/>
      <c r="S321" s="98"/>
      <c r="T321" s="141"/>
      <c r="U321" s="120"/>
      <c r="V321" s="135"/>
      <c r="W321" s="85"/>
      <c r="X321" s="118"/>
      <c r="Z321" s="82"/>
      <c r="AA321" s="82"/>
      <c r="AB321" s="145"/>
      <c r="AC321" s="143"/>
      <c r="AD321" s="152"/>
      <c r="AE321" s="152"/>
      <c r="AF321" s="152"/>
      <c r="AH321" s="84"/>
      <c r="AI321" s="84"/>
      <c r="AJ321" s="84"/>
      <c r="AK321" s="84"/>
      <c r="AL321" s="84"/>
      <c r="AM321" s="84"/>
      <c r="AN321" s="84"/>
      <c r="AO321" s="84"/>
      <c r="AP321" s="84"/>
      <c r="AQ321" s="84"/>
      <c r="AR321" s="84"/>
    </row>
    <row r="322" spans="2:44" s="146" customFormat="1" x14ac:dyDescent="0.2">
      <c r="B322" s="94"/>
      <c r="C322" s="94"/>
      <c r="D322" s="94"/>
      <c r="E322" s="94"/>
      <c r="F322" s="85"/>
      <c r="G322" s="85"/>
      <c r="H322" s="85"/>
      <c r="I322" s="85"/>
      <c r="J322" s="85"/>
      <c r="K322" s="85"/>
      <c r="L322" s="85"/>
      <c r="M322" s="85"/>
      <c r="N322" s="86"/>
      <c r="O322" s="86"/>
      <c r="P322" s="86"/>
      <c r="Q322" s="86"/>
      <c r="R322" s="87"/>
      <c r="S322" s="98"/>
      <c r="T322" s="141"/>
      <c r="U322" s="120"/>
      <c r="V322" s="135"/>
      <c r="W322" s="85"/>
      <c r="X322" s="118"/>
      <c r="Z322" s="82"/>
      <c r="AA322" s="82"/>
      <c r="AB322" s="145"/>
      <c r="AC322" s="143"/>
      <c r="AD322" s="152"/>
      <c r="AE322" s="152"/>
      <c r="AF322" s="152"/>
      <c r="AH322" s="84"/>
      <c r="AI322" s="84"/>
      <c r="AJ322" s="84"/>
      <c r="AK322" s="84"/>
      <c r="AL322" s="84"/>
      <c r="AM322" s="84"/>
      <c r="AN322" s="84"/>
      <c r="AO322" s="84"/>
      <c r="AP322" s="84"/>
      <c r="AQ322" s="84"/>
      <c r="AR322" s="84"/>
    </row>
    <row r="323" spans="2:44" s="146" customFormat="1" x14ac:dyDescent="0.2">
      <c r="B323" s="94"/>
      <c r="C323" s="94"/>
      <c r="D323" s="94"/>
      <c r="E323" s="94"/>
      <c r="F323" s="85"/>
      <c r="G323" s="85"/>
      <c r="H323" s="85"/>
      <c r="I323" s="85"/>
      <c r="J323" s="85"/>
      <c r="K323" s="85"/>
      <c r="L323" s="85"/>
      <c r="M323" s="85"/>
      <c r="N323" s="86"/>
      <c r="O323" s="86"/>
      <c r="P323" s="86"/>
      <c r="Q323" s="86"/>
      <c r="R323" s="87"/>
      <c r="S323" s="98"/>
      <c r="T323" s="141"/>
      <c r="U323" s="120"/>
      <c r="V323" s="135"/>
      <c r="W323" s="85"/>
      <c r="X323" s="118"/>
      <c r="Z323" s="82"/>
      <c r="AA323" s="82"/>
      <c r="AB323" s="145"/>
      <c r="AC323" s="143"/>
      <c r="AD323" s="152"/>
      <c r="AE323" s="152"/>
      <c r="AF323" s="152"/>
      <c r="AH323" s="84"/>
      <c r="AI323" s="84"/>
      <c r="AJ323" s="84"/>
      <c r="AK323" s="84"/>
      <c r="AL323" s="84"/>
      <c r="AM323" s="84"/>
      <c r="AN323" s="84"/>
      <c r="AO323" s="84"/>
      <c r="AP323" s="84"/>
      <c r="AQ323" s="84"/>
      <c r="AR323" s="84"/>
    </row>
    <row r="324" spans="2:44" s="146" customFormat="1" x14ac:dyDescent="0.2">
      <c r="B324" s="94"/>
      <c r="C324" s="94"/>
      <c r="D324" s="94"/>
      <c r="E324" s="94"/>
      <c r="F324" s="85"/>
      <c r="G324" s="85"/>
      <c r="H324" s="85"/>
      <c r="I324" s="85"/>
      <c r="J324" s="85"/>
      <c r="K324" s="85"/>
      <c r="L324" s="85"/>
      <c r="M324" s="85"/>
      <c r="N324" s="86"/>
      <c r="O324" s="86"/>
      <c r="P324" s="86"/>
      <c r="Q324" s="86"/>
      <c r="R324" s="87"/>
      <c r="S324" s="98"/>
      <c r="T324" s="141"/>
      <c r="U324" s="120"/>
      <c r="V324" s="135"/>
      <c r="W324" s="85"/>
      <c r="X324" s="118"/>
      <c r="Z324" s="82"/>
      <c r="AA324" s="82"/>
      <c r="AB324" s="145"/>
      <c r="AC324" s="143"/>
      <c r="AD324" s="152"/>
      <c r="AE324" s="152"/>
      <c r="AF324" s="152"/>
      <c r="AH324" s="84"/>
      <c r="AI324" s="84"/>
      <c r="AJ324" s="84"/>
      <c r="AK324" s="84"/>
      <c r="AL324" s="84"/>
      <c r="AM324" s="84"/>
      <c r="AN324" s="84"/>
      <c r="AO324" s="84"/>
      <c r="AP324" s="84"/>
      <c r="AQ324" s="84"/>
      <c r="AR324" s="84"/>
    </row>
    <row r="325" spans="2:44" s="146" customFormat="1" x14ac:dyDescent="0.2">
      <c r="B325" s="94"/>
      <c r="C325" s="94"/>
      <c r="D325" s="94"/>
      <c r="E325" s="94"/>
      <c r="F325" s="85"/>
      <c r="G325" s="85"/>
      <c r="H325" s="85"/>
      <c r="I325" s="85"/>
      <c r="J325" s="85"/>
      <c r="K325" s="85"/>
      <c r="L325" s="85"/>
      <c r="M325" s="85"/>
      <c r="N325" s="86"/>
      <c r="O325" s="86"/>
      <c r="P325" s="86"/>
      <c r="Q325" s="86"/>
      <c r="R325" s="87"/>
      <c r="S325" s="98"/>
      <c r="T325" s="141"/>
      <c r="U325" s="120"/>
      <c r="V325" s="135"/>
      <c r="W325" s="85"/>
      <c r="X325" s="118"/>
      <c r="Z325" s="82"/>
      <c r="AA325" s="82"/>
      <c r="AB325" s="145"/>
      <c r="AC325" s="143"/>
      <c r="AD325" s="152"/>
      <c r="AE325" s="152"/>
      <c r="AF325" s="152"/>
      <c r="AH325" s="84"/>
      <c r="AI325" s="84"/>
      <c r="AJ325" s="84"/>
      <c r="AK325" s="84"/>
      <c r="AL325" s="84"/>
      <c r="AM325" s="84"/>
      <c r="AN325" s="84"/>
      <c r="AO325" s="84"/>
      <c r="AP325" s="84"/>
      <c r="AQ325" s="84"/>
      <c r="AR325" s="84"/>
    </row>
    <row r="326" spans="2:44" s="146" customFormat="1" x14ac:dyDescent="0.2">
      <c r="B326" s="94"/>
      <c r="C326" s="94"/>
      <c r="D326" s="94"/>
      <c r="E326" s="94"/>
      <c r="F326" s="85"/>
      <c r="G326" s="85"/>
      <c r="H326" s="85"/>
      <c r="I326" s="85"/>
      <c r="J326" s="85"/>
      <c r="K326" s="85"/>
      <c r="L326" s="85"/>
      <c r="M326" s="85"/>
      <c r="N326" s="86"/>
      <c r="O326" s="86"/>
      <c r="P326" s="86"/>
      <c r="Q326" s="86"/>
      <c r="R326" s="87"/>
      <c r="S326" s="98"/>
      <c r="T326" s="141"/>
      <c r="U326" s="120"/>
      <c r="V326" s="135"/>
      <c r="W326" s="85"/>
      <c r="X326" s="118"/>
      <c r="Z326" s="82"/>
      <c r="AA326" s="82"/>
      <c r="AB326" s="145"/>
      <c r="AC326" s="143"/>
      <c r="AD326" s="152"/>
      <c r="AE326" s="152"/>
      <c r="AF326" s="152"/>
      <c r="AH326" s="84"/>
      <c r="AI326" s="84"/>
      <c r="AJ326" s="84"/>
      <c r="AK326" s="84"/>
      <c r="AL326" s="84"/>
      <c r="AM326" s="84"/>
      <c r="AN326" s="84"/>
      <c r="AO326" s="84"/>
      <c r="AP326" s="84"/>
      <c r="AQ326" s="84"/>
      <c r="AR326" s="84"/>
    </row>
    <row r="327" spans="2:44" s="146" customFormat="1" x14ac:dyDescent="0.2">
      <c r="B327" s="94"/>
      <c r="C327" s="94"/>
      <c r="D327" s="94"/>
      <c r="E327" s="94"/>
      <c r="F327" s="85"/>
      <c r="G327" s="85"/>
      <c r="H327" s="85"/>
      <c r="I327" s="85"/>
      <c r="J327" s="85"/>
      <c r="K327" s="85"/>
      <c r="L327" s="85"/>
      <c r="M327" s="85"/>
      <c r="N327" s="86"/>
      <c r="O327" s="86"/>
      <c r="P327" s="86"/>
      <c r="Q327" s="86"/>
      <c r="R327" s="87"/>
      <c r="S327" s="98"/>
      <c r="T327" s="141"/>
      <c r="U327" s="120"/>
      <c r="V327" s="135"/>
      <c r="W327" s="85"/>
      <c r="X327" s="118"/>
      <c r="Z327" s="82"/>
      <c r="AA327" s="82"/>
      <c r="AB327" s="145"/>
      <c r="AC327" s="143"/>
      <c r="AD327" s="152"/>
      <c r="AE327" s="152"/>
      <c r="AF327" s="152"/>
      <c r="AH327" s="84"/>
      <c r="AI327" s="84"/>
      <c r="AJ327" s="84"/>
      <c r="AK327" s="84"/>
      <c r="AL327" s="84"/>
      <c r="AM327" s="84"/>
      <c r="AN327" s="84"/>
      <c r="AO327" s="84"/>
      <c r="AP327" s="84"/>
      <c r="AQ327" s="84"/>
      <c r="AR327" s="84"/>
    </row>
    <row r="328" spans="2:44" s="146" customFormat="1" x14ac:dyDescent="0.2">
      <c r="B328" s="94"/>
      <c r="C328" s="94"/>
      <c r="D328" s="94"/>
      <c r="E328" s="94"/>
      <c r="F328" s="85"/>
      <c r="G328" s="85"/>
      <c r="H328" s="85"/>
      <c r="I328" s="85"/>
      <c r="J328" s="85"/>
      <c r="K328" s="85"/>
      <c r="L328" s="85"/>
      <c r="M328" s="85"/>
      <c r="N328" s="86"/>
      <c r="O328" s="86"/>
      <c r="P328" s="86"/>
      <c r="Q328" s="86"/>
      <c r="R328" s="87"/>
      <c r="S328" s="98"/>
      <c r="T328" s="141"/>
      <c r="U328" s="120"/>
      <c r="V328" s="135"/>
      <c r="W328" s="85"/>
      <c r="X328" s="118"/>
      <c r="Z328" s="82"/>
      <c r="AA328" s="82"/>
      <c r="AB328" s="145"/>
      <c r="AC328" s="143"/>
      <c r="AD328" s="152"/>
      <c r="AE328" s="152"/>
      <c r="AF328" s="152"/>
      <c r="AH328" s="84"/>
      <c r="AI328" s="84"/>
      <c r="AJ328" s="84"/>
      <c r="AK328" s="84"/>
      <c r="AL328" s="84"/>
      <c r="AM328" s="84"/>
      <c r="AN328" s="84"/>
      <c r="AO328" s="84"/>
      <c r="AP328" s="84"/>
      <c r="AQ328" s="84"/>
      <c r="AR328" s="84"/>
    </row>
    <row r="329" spans="2:44" s="146" customFormat="1" x14ac:dyDescent="0.2">
      <c r="B329" s="94"/>
      <c r="C329" s="94"/>
      <c r="D329" s="94"/>
      <c r="E329" s="94"/>
      <c r="F329" s="85"/>
      <c r="G329" s="85"/>
      <c r="H329" s="85"/>
      <c r="I329" s="85"/>
      <c r="J329" s="85"/>
      <c r="K329" s="85"/>
      <c r="L329" s="85"/>
      <c r="M329" s="85"/>
      <c r="N329" s="86"/>
      <c r="O329" s="86"/>
      <c r="P329" s="86"/>
      <c r="Q329" s="86"/>
      <c r="R329" s="87"/>
      <c r="S329" s="98"/>
      <c r="T329" s="141"/>
      <c r="U329" s="120"/>
      <c r="V329" s="135"/>
      <c r="W329" s="85"/>
      <c r="X329" s="118"/>
      <c r="Z329" s="82"/>
      <c r="AA329" s="82"/>
      <c r="AB329" s="145"/>
      <c r="AC329" s="143"/>
      <c r="AD329" s="152"/>
      <c r="AE329" s="152"/>
      <c r="AF329" s="152"/>
      <c r="AH329" s="84"/>
      <c r="AI329" s="84"/>
      <c r="AJ329" s="84"/>
      <c r="AK329" s="84"/>
      <c r="AL329" s="84"/>
      <c r="AM329" s="84"/>
      <c r="AN329" s="84"/>
      <c r="AO329" s="84"/>
      <c r="AP329" s="84"/>
      <c r="AQ329" s="84"/>
      <c r="AR329" s="84"/>
    </row>
    <row r="330" spans="2:44" s="146" customFormat="1" x14ac:dyDescent="0.2">
      <c r="B330" s="94"/>
      <c r="C330" s="94"/>
      <c r="D330" s="94"/>
      <c r="E330" s="94"/>
      <c r="F330" s="85"/>
      <c r="G330" s="85"/>
      <c r="H330" s="85"/>
      <c r="I330" s="85"/>
      <c r="J330" s="85"/>
      <c r="K330" s="85"/>
      <c r="L330" s="85"/>
      <c r="M330" s="85"/>
      <c r="N330" s="86"/>
      <c r="O330" s="86"/>
      <c r="P330" s="86"/>
      <c r="Q330" s="86"/>
      <c r="R330" s="87"/>
      <c r="S330" s="98"/>
      <c r="T330" s="141"/>
      <c r="U330" s="120"/>
      <c r="V330" s="135"/>
      <c r="W330" s="85"/>
      <c r="X330" s="118"/>
      <c r="Z330" s="82"/>
      <c r="AA330" s="82"/>
      <c r="AB330" s="145"/>
      <c r="AC330" s="143"/>
      <c r="AD330" s="152"/>
      <c r="AE330" s="152"/>
      <c r="AF330" s="152"/>
      <c r="AH330" s="84"/>
      <c r="AI330" s="84"/>
      <c r="AJ330" s="84"/>
      <c r="AK330" s="84"/>
      <c r="AL330" s="84"/>
      <c r="AM330" s="84"/>
      <c r="AN330" s="84"/>
      <c r="AO330" s="84"/>
      <c r="AP330" s="84"/>
      <c r="AQ330" s="84"/>
      <c r="AR330" s="84"/>
    </row>
    <row r="331" spans="2:44" s="146" customFormat="1" x14ac:dyDescent="0.2">
      <c r="B331" s="94"/>
      <c r="C331" s="94"/>
      <c r="D331" s="94"/>
      <c r="E331" s="94"/>
      <c r="F331" s="85"/>
      <c r="G331" s="85"/>
      <c r="H331" s="85"/>
      <c r="I331" s="85"/>
      <c r="J331" s="85"/>
      <c r="K331" s="85"/>
      <c r="L331" s="85"/>
      <c r="M331" s="85"/>
      <c r="N331" s="86"/>
      <c r="O331" s="86"/>
      <c r="P331" s="86"/>
      <c r="Q331" s="86"/>
      <c r="R331" s="87"/>
      <c r="S331" s="98"/>
      <c r="T331" s="141"/>
      <c r="U331" s="120"/>
      <c r="V331" s="135"/>
      <c r="W331" s="85"/>
      <c r="X331" s="118"/>
      <c r="Z331" s="82"/>
      <c r="AA331" s="82"/>
      <c r="AB331" s="145"/>
      <c r="AC331" s="143"/>
      <c r="AD331" s="152"/>
      <c r="AE331" s="152"/>
      <c r="AF331" s="152"/>
      <c r="AH331" s="84"/>
      <c r="AI331" s="84"/>
      <c r="AJ331" s="84"/>
      <c r="AK331" s="84"/>
      <c r="AL331" s="84"/>
      <c r="AM331" s="84"/>
      <c r="AN331" s="84"/>
      <c r="AO331" s="84"/>
      <c r="AP331" s="84"/>
      <c r="AQ331" s="84"/>
      <c r="AR331" s="84"/>
    </row>
    <row r="332" spans="2:44" s="146" customFormat="1" x14ac:dyDescent="0.2">
      <c r="B332" s="94"/>
      <c r="C332" s="94"/>
      <c r="D332" s="94"/>
      <c r="E332" s="94"/>
      <c r="F332" s="85"/>
      <c r="G332" s="85"/>
      <c r="H332" s="85"/>
      <c r="I332" s="85"/>
      <c r="J332" s="85"/>
      <c r="K332" s="85"/>
      <c r="L332" s="85"/>
      <c r="M332" s="85"/>
      <c r="N332" s="86"/>
      <c r="O332" s="86"/>
      <c r="P332" s="86"/>
      <c r="Q332" s="86"/>
      <c r="R332" s="87"/>
      <c r="S332" s="98"/>
      <c r="T332" s="141"/>
      <c r="U332" s="120"/>
      <c r="V332" s="135"/>
      <c r="W332" s="85"/>
      <c r="X332" s="118"/>
      <c r="Z332" s="82"/>
      <c r="AA332" s="82"/>
      <c r="AB332" s="145"/>
      <c r="AC332" s="143"/>
      <c r="AD332" s="152"/>
      <c r="AE332" s="152"/>
      <c r="AF332" s="152"/>
      <c r="AH332" s="84"/>
      <c r="AI332" s="84"/>
      <c r="AJ332" s="84"/>
      <c r="AK332" s="84"/>
      <c r="AL332" s="84"/>
      <c r="AM332" s="84"/>
      <c r="AN332" s="84"/>
      <c r="AO332" s="84"/>
      <c r="AP332" s="84"/>
      <c r="AQ332" s="84"/>
      <c r="AR332" s="84"/>
    </row>
    <row r="333" spans="2:44" s="146" customFormat="1" x14ac:dyDescent="0.2">
      <c r="B333" s="94"/>
      <c r="C333" s="94"/>
      <c r="D333" s="94"/>
      <c r="E333" s="94"/>
      <c r="F333" s="85"/>
      <c r="G333" s="85"/>
      <c r="H333" s="85"/>
      <c r="I333" s="85"/>
      <c r="J333" s="85"/>
      <c r="K333" s="85"/>
      <c r="L333" s="85"/>
      <c r="M333" s="85"/>
      <c r="N333" s="86"/>
      <c r="O333" s="86"/>
      <c r="P333" s="86"/>
      <c r="Q333" s="86"/>
      <c r="R333" s="87"/>
      <c r="S333" s="98"/>
      <c r="T333" s="141"/>
      <c r="U333" s="120"/>
      <c r="V333" s="135"/>
      <c r="W333" s="85"/>
      <c r="X333" s="118"/>
      <c r="Z333" s="82"/>
      <c r="AA333" s="82"/>
      <c r="AB333" s="145"/>
      <c r="AC333" s="143"/>
      <c r="AD333" s="152"/>
      <c r="AE333" s="152"/>
      <c r="AF333" s="152"/>
      <c r="AH333" s="84"/>
      <c r="AI333" s="84"/>
      <c r="AJ333" s="84"/>
      <c r="AK333" s="84"/>
      <c r="AL333" s="84"/>
      <c r="AM333" s="84"/>
      <c r="AN333" s="84"/>
      <c r="AO333" s="84"/>
      <c r="AP333" s="84"/>
      <c r="AQ333" s="84"/>
      <c r="AR333" s="84"/>
    </row>
    <row r="334" spans="2:44" s="146" customFormat="1" x14ac:dyDescent="0.2">
      <c r="B334" s="94"/>
      <c r="C334" s="94"/>
      <c r="D334" s="94"/>
      <c r="E334" s="94"/>
      <c r="F334" s="85"/>
      <c r="G334" s="85"/>
      <c r="H334" s="85"/>
      <c r="I334" s="85"/>
      <c r="J334" s="85"/>
      <c r="K334" s="85"/>
      <c r="L334" s="85"/>
      <c r="M334" s="85"/>
      <c r="N334" s="86"/>
      <c r="O334" s="86"/>
      <c r="P334" s="86"/>
      <c r="Q334" s="86"/>
      <c r="R334" s="87"/>
      <c r="S334" s="98"/>
      <c r="T334" s="141"/>
      <c r="U334" s="120"/>
      <c r="V334" s="135"/>
      <c r="W334" s="85"/>
      <c r="X334" s="118"/>
      <c r="Z334" s="82"/>
      <c r="AA334" s="82"/>
      <c r="AB334" s="145"/>
      <c r="AC334" s="143"/>
      <c r="AD334" s="152"/>
      <c r="AE334" s="152"/>
      <c r="AF334" s="152"/>
      <c r="AH334" s="84"/>
      <c r="AI334" s="84"/>
      <c r="AJ334" s="84"/>
      <c r="AK334" s="84"/>
      <c r="AL334" s="84"/>
      <c r="AM334" s="84"/>
      <c r="AN334" s="84"/>
      <c r="AO334" s="84"/>
      <c r="AP334" s="84"/>
      <c r="AQ334" s="84"/>
      <c r="AR334" s="84"/>
    </row>
    <row r="335" spans="2:44" s="146" customFormat="1" x14ac:dyDescent="0.2">
      <c r="B335" s="94"/>
      <c r="C335" s="94"/>
      <c r="D335" s="94"/>
      <c r="E335" s="94"/>
      <c r="F335" s="85"/>
      <c r="G335" s="85"/>
      <c r="H335" s="85"/>
      <c r="I335" s="85"/>
      <c r="J335" s="85"/>
      <c r="K335" s="85"/>
      <c r="L335" s="85"/>
      <c r="M335" s="85"/>
      <c r="N335" s="86"/>
      <c r="O335" s="86"/>
      <c r="P335" s="86"/>
      <c r="Q335" s="86"/>
      <c r="R335" s="87"/>
      <c r="S335" s="98"/>
      <c r="T335" s="141"/>
      <c r="U335" s="120"/>
      <c r="V335" s="135"/>
      <c r="W335" s="85"/>
      <c r="X335" s="118"/>
      <c r="Z335" s="82"/>
      <c r="AA335" s="82"/>
      <c r="AB335" s="145"/>
      <c r="AC335" s="143"/>
      <c r="AD335" s="152"/>
      <c r="AE335" s="152"/>
      <c r="AF335" s="152"/>
      <c r="AH335" s="84"/>
      <c r="AI335" s="84"/>
      <c r="AJ335" s="84"/>
      <c r="AK335" s="84"/>
      <c r="AL335" s="84"/>
      <c r="AM335" s="84"/>
      <c r="AN335" s="84"/>
      <c r="AO335" s="84"/>
      <c r="AP335" s="84"/>
      <c r="AQ335" s="84"/>
      <c r="AR335" s="84"/>
    </row>
    <row r="336" spans="2:44" s="146" customFormat="1" x14ac:dyDescent="0.2">
      <c r="B336" s="94"/>
      <c r="C336" s="94"/>
      <c r="D336" s="94"/>
      <c r="E336" s="94"/>
      <c r="F336" s="85"/>
      <c r="G336" s="85"/>
      <c r="H336" s="85"/>
      <c r="I336" s="85"/>
      <c r="J336" s="85"/>
      <c r="K336" s="85"/>
      <c r="L336" s="85"/>
      <c r="M336" s="85"/>
      <c r="N336" s="86"/>
      <c r="O336" s="86"/>
      <c r="P336" s="86"/>
      <c r="Q336" s="86"/>
      <c r="R336" s="87"/>
      <c r="S336" s="98"/>
      <c r="T336" s="141"/>
      <c r="U336" s="120"/>
      <c r="V336" s="135"/>
      <c r="W336" s="85"/>
      <c r="X336" s="118"/>
      <c r="Z336" s="82"/>
      <c r="AA336" s="82"/>
      <c r="AB336" s="145"/>
      <c r="AC336" s="143"/>
      <c r="AD336" s="152"/>
      <c r="AE336" s="152"/>
      <c r="AF336" s="152"/>
      <c r="AH336" s="84"/>
      <c r="AI336" s="84"/>
      <c r="AJ336" s="84"/>
      <c r="AK336" s="84"/>
      <c r="AL336" s="84"/>
      <c r="AM336" s="84"/>
      <c r="AN336" s="84"/>
      <c r="AO336" s="84"/>
      <c r="AP336" s="84"/>
      <c r="AQ336" s="84"/>
      <c r="AR336" s="84"/>
    </row>
    <row r="337" spans="2:44" s="146" customFormat="1" x14ac:dyDescent="0.2">
      <c r="B337" s="94"/>
      <c r="C337" s="94"/>
      <c r="D337" s="94"/>
      <c r="E337" s="94"/>
      <c r="F337" s="85"/>
      <c r="G337" s="85"/>
      <c r="H337" s="85"/>
      <c r="I337" s="85"/>
      <c r="J337" s="85"/>
      <c r="K337" s="85"/>
      <c r="L337" s="85"/>
      <c r="M337" s="85"/>
      <c r="N337" s="86"/>
      <c r="O337" s="86"/>
      <c r="P337" s="86"/>
      <c r="Q337" s="86"/>
      <c r="R337" s="87"/>
      <c r="S337" s="98"/>
      <c r="T337" s="141"/>
      <c r="U337" s="120"/>
      <c r="V337" s="135"/>
      <c r="W337" s="85"/>
      <c r="X337" s="118"/>
      <c r="Z337" s="82"/>
      <c r="AA337" s="82"/>
      <c r="AB337" s="145"/>
      <c r="AC337" s="143"/>
      <c r="AD337" s="152"/>
      <c r="AE337" s="152"/>
      <c r="AF337" s="152"/>
      <c r="AH337" s="84"/>
      <c r="AI337" s="84"/>
      <c r="AJ337" s="84"/>
      <c r="AK337" s="84"/>
      <c r="AL337" s="84"/>
      <c r="AM337" s="84"/>
      <c r="AN337" s="84"/>
      <c r="AO337" s="84"/>
      <c r="AP337" s="84"/>
      <c r="AQ337" s="84"/>
      <c r="AR337" s="84"/>
    </row>
    <row r="338" spans="2:44" s="146" customFormat="1" x14ac:dyDescent="0.2">
      <c r="B338" s="94"/>
      <c r="C338" s="94"/>
      <c r="D338" s="94"/>
      <c r="E338" s="94"/>
      <c r="F338" s="85"/>
      <c r="G338" s="85"/>
      <c r="H338" s="85"/>
      <c r="I338" s="85"/>
      <c r="J338" s="85"/>
      <c r="K338" s="85"/>
      <c r="L338" s="85"/>
      <c r="M338" s="85"/>
      <c r="N338" s="86"/>
      <c r="O338" s="86"/>
      <c r="P338" s="86"/>
      <c r="Q338" s="86"/>
      <c r="R338" s="87"/>
      <c r="S338" s="98"/>
      <c r="T338" s="141"/>
      <c r="U338" s="120"/>
      <c r="V338" s="135"/>
      <c r="W338" s="85"/>
      <c r="X338" s="118"/>
      <c r="Z338" s="82"/>
      <c r="AA338" s="82"/>
      <c r="AB338" s="145"/>
      <c r="AC338" s="143"/>
      <c r="AD338" s="152"/>
      <c r="AE338" s="152"/>
      <c r="AF338" s="152"/>
      <c r="AH338" s="84"/>
      <c r="AI338" s="84"/>
      <c r="AJ338" s="84"/>
      <c r="AK338" s="84"/>
      <c r="AL338" s="84"/>
      <c r="AM338" s="84"/>
      <c r="AN338" s="84"/>
      <c r="AO338" s="84"/>
      <c r="AP338" s="84"/>
      <c r="AQ338" s="84"/>
      <c r="AR338" s="84"/>
    </row>
    <row r="339" spans="2:44" s="146" customFormat="1" x14ac:dyDescent="0.2">
      <c r="B339" s="94"/>
      <c r="C339" s="94"/>
      <c r="D339" s="94"/>
      <c r="E339" s="94"/>
      <c r="F339" s="85"/>
      <c r="G339" s="85"/>
      <c r="H339" s="85"/>
      <c r="I339" s="85"/>
      <c r="J339" s="85"/>
      <c r="K339" s="85"/>
      <c r="L339" s="85"/>
      <c r="M339" s="85"/>
      <c r="N339" s="86"/>
      <c r="O339" s="86"/>
      <c r="P339" s="86"/>
      <c r="Q339" s="86"/>
      <c r="R339" s="87"/>
      <c r="S339" s="98"/>
      <c r="T339" s="141"/>
      <c r="U339" s="120"/>
      <c r="V339" s="135"/>
      <c r="W339" s="85"/>
      <c r="X339" s="118"/>
      <c r="Z339" s="82"/>
      <c r="AA339" s="82"/>
      <c r="AB339" s="145"/>
      <c r="AC339" s="143"/>
      <c r="AD339" s="152"/>
      <c r="AE339" s="152"/>
      <c r="AF339" s="152"/>
      <c r="AH339" s="84"/>
      <c r="AI339" s="84"/>
      <c r="AJ339" s="84"/>
      <c r="AK339" s="84"/>
      <c r="AL339" s="84"/>
      <c r="AM339" s="84"/>
      <c r="AN339" s="84"/>
      <c r="AO339" s="84"/>
      <c r="AP339" s="84"/>
      <c r="AQ339" s="84"/>
      <c r="AR339" s="84"/>
    </row>
    <row r="340" spans="2:44" s="146" customFormat="1" x14ac:dyDescent="0.2">
      <c r="B340" s="94"/>
      <c r="C340" s="94"/>
      <c r="D340" s="94"/>
      <c r="E340" s="94"/>
      <c r="F340" s="85"/>
      <c r="G340" s="85"/>
      <c r="H340" s="85"/>
      <c r="I340" s="85"/>
      <c r="J340" s="85"/>
      <c r="K340" s="85"/>
      <c r="L340" s="85"/>
      <c r="M340" s="85"/>
      <c r="N340" s="86"/>
      <c r="O340" s="86"/>
      <c r="P340" s="86"/>
      <c r="Q340" s="86"/>
      <c r="R340" s="87"/>
      <c r="S340" s="98"/>
      <c r="T340" s="141"/>
      <c r="U340" s="120"/>
      <c r="V340" s="135"/>
      <c r="W340" s="85"/>
      <c r="X340" s="118"/>
      <c r="Z340" s="82"/>
      <c r="AA340" s="82"/>
      <c r="AB340" s="145"/>
      <c r="AC340" s="143"/>
      <c r="AD340" s="152"/>
      <c r="AE340" s="152"/>
      <c r="AF340" s="152"/>
      <c r="AH340" s="84"/>
      <c r="AI340" s="84"/>
      <c r="AJ340" s="84"/>
      <c r="AK340" s="84"/>
      <c r="AL340" s="84"/>
      <c r="AM340" s="84"/>
      <c r="AN340" s="84"/>
      <c r="AO340" s="84"/>
      <c r="AP340" s="84"/>
      <c r="AQ340" s="84"/>
      <c r="AR340" s="84"/>
    </row>
    <row r="341" spans="2:44" s="146" customFormat="1" x14ac:dyDescent="0.2">
      <c r="B341" s="94"/>
      <c r="C341" s="94"/>
      <c r="D341" s="94"/>
      <c r="E341" s="94"/>
      <c r="F341" s="85"/>
      <c r="G341" s="85"/>
      <c r="H341" s="85"/>
      <c r="I341" s="85"/>
      <c r="J341" s="85"/>
      <c r="K341" s="85"/>
      <c r="L341" s="85"/>
      <c r="M341" s="85"/>
      <c r="N341" s="86"/>
      <c r="O341" s="86"/>
      <c r="P341" s="86"/>
      <c r="Q341" s="86"/>
      <c r="R341" s="87"/>
      <c r="S341" s="98"/>
      <c r="T341" s="141"/>
      <c r="U341" s="120"/>
      <c r="V341" s="135"/>
      <c r="W341" s="85"/>
      <c r="X341" s="118"/>
      <c r="Z341" s="82"/>
      <c r="AA341" s="82"/>
      <c r="AB341" s="145"/>
      <c r="AC341" s="143"/>
      <c r="AD341" s="152"/>
      <c r="AE341" s="152"/>
      <c r="AF341" s="152"/>
      <c r="AH341" s="84"/>
      <c r="AI341" s="84"/>
      <c r="AJ341" s="84"/>
      <c r="AK341" s="84"/>
      <c r="AL341" s="84"/>
      <c r="AM341" s="84"/>
      <c r="AN341" s="84"/>
      <c r="AO341" s="84"/>
      <c r="AP341" s="84"/>
      <c r="AQ341" s="84"/>
      <c r="AR341" s="84"/>
    </row>
    <row r="342" spans="2:44" s="146" customFormat="1" x14ac:dyDescent="0.2">
      <c r="B342" s="94"/>
      <c r="C342" s="94"/>
      <c r="D342" s="94"/>
      <c r="E342" s="94"/>
      <c r="F342" s="85"/>
      <c r="G342" s="85"/>
      <c r="H342" s="85"/>
      <c r="I342" s="85"/>
      <c r="J342" s="85"/>
      <c r="K342" s="85"/>
      <c r="L342" s="85"/>
      <c r="M342" s="85"/>
      <c r="N342" s="86"/>
      <c r="O342" s="86"/>
      <c r="P342" s="86"/>
      <c r="Q342" s="86"/>
      <c r="R342" s="87"/>
      <c r="S342" s="98"/>
      <c r="T342" s="141"/>
      <c r="U342" s="120"/>
      <c r="V342" s="135"/>
      <c r="W342" s="85"/>
      <c r="X342" s="118"/>
      <c r="Z342" s="82"/>
      <c r="AA342" s="82"/>
      <c r="AB342" s="145"/>
      <c r="AC342" s="143"/>
      <c r="AD342" s="152"/>
      <c r="AE342" s="152"/>
      <c r="AF342" s="152"/>
      <c r="AH342" s="84"/>
      <c r="AI342" s="84"/>
      <c r="AJ342" s="84"/>
      <c r="AK342" s="84"/>
      <c r="AL342" s="84"/>
      <c r="AM342" s="84"/>
      <c r="AN342" s="84"/>
      <c r="AO342" s="84"/>
      <c r="AP342" s="84"/>
      <c r="AQ342" s="84"/>
      <c r="AR342" s="84"/>
    </row>
    <row r="343" spans="2:44" s="146" customFormat="1" x14ac:dyDescent="0.2">
      <c r="B343" s="94"/>
      <c r="C343" s="94"/>
      <c r="D343" s="94"/>
      <c r="E343" s="94"/>
      <c r="F343" s="85"/>
      <c r="G343" s="85"/>
      <c r="H343" s="85"/>
      <c r="I343" s="85"/>
      <c r="J343" s="85"/>
      <c r="K343" s="85"/>
      <c r="L343" s="85"/>
      <c r="M343" s="85"/>
      <c r="N343" s="86"/>
      <c r="O343" s="86"/>
      <c r="P343" s="86"/>
      <c r="Q343" s="86"/>
      <c r="R343" s="87"/>
      <c r="S343" s="98"/>
      <c r="T343" s="141"/>
      <c r="U343" s="120"/>
      <c r="V343" s="135"/>
      <c r="W343" s="85"/>
      <c r="X343" s="118"/>
      <c r="Z343" s="82"/>
      <c r="AA343" s="82"/>
      <c r="AB343" s="145"/>
      <c r="AC343" s="143"/>
      <c r="AD343" s="152"/>
      <c r="AE343" s="152"/>
      <c r="AF343" s="152"/>
      <c r="AH343" s="84"/>
      <c r="AI343" s="84"/>
      <c r="AJ343" s="84"/>
      <c r="AK343" s="84"/>
      <c r="AL343" s="84"/>
      <c r="AM343" s="84"/>
      <c r="AN343" s="84"/>
      <c r="AO343" s="84"/>
      <c r="AP343" s="84"/>
      <c r="AQ343" s="84"/>
      <c r="AR343" s="84"/>
    </row>
    <row r="344" spans="2:44" s="146" customFormat="1" x14ac:dyDescent="0.2">
      <c r="B344" s="94"/>
      <c r="C344" s="94"/>
      <c r="D344" s="94"/>
      <c r="E344" s="94"/>
      <c r="F344" s="85"/>
      <c r="G344" s="85"/>
      <c r="H344" s="85"/>
      <c r="I344" s="85"/>
      <c r="J344" s="85"/>
      <c r="K344" s="85"/>
      <c r="L344" s="85"/>
      <c r="M344" s="85"/>
      <c r="N344" s="86"/>
      <c r="O344" s="86"/>
      <c r="P344" s="86"/>
      <c r="Q344" s="86"/>
      <c r="R344" s="87"/>
      <c r="S344" s="98"/>
      <c r="T344" s="141"/>
      <c r="U344" s="120"/>
      <c r="V344" s="135"/>
      <c r="W344" s="85"/>
      <c r="X344" s="118"/>
      <c r="Z344" s="82"/>
      <c r="AA344" s="82"/>
      <c r="AB344" s="145"/>
      <c r="AC344" s="143"/>
      <c r="AD344" s="152"/>
      <c r="AE344" s="152"/>
      <c r="AF344" s="152"/>
      <c r="AH344" s="84"/>
      <c r="AI344" s="84"/>
      <c r="AJ344" s="84"/>
      <c r="AK344" s="84"/>
      <c r="AL344" s="84"/>
      <c r="AM344" s="84"/>
      <c r="AN344" s="84"/>
      <c r="AO344" s="84"/>
      <c r="AP344" s="84"/>
      <c r="AQ344" s="84"/>
      <c r="AR344" s="84"/>
    </row>
    <row r="345" spans="2:44" s="146" customFormat="1" x14ac:dyDescent="0.2">
      <c r="B345" s="94"/>
      <c r="C345" s="94"/>
      <c r="D345" s="94"/>
      <c r="E345" s="94"/>
      <c r="F345" s="85"/>
      <c r="G345" s="85"/>
      <c r="H345" s="85"/>
      <c r="I345" s="85"/>
      <c r="J345" s="85"/>
      <c r="K345" s="85"/>
      <c r="L345" s="85"/>
      <c r="M345" s="85"/>
      <c r="N345" s="86"/>
      <c r="O345" s="86"/>
      <c r="P345" s="86"/>
      <c r="Q345" s="86"/>
      <c r="R345" s="87"/>
      <c r="S345" s="98"/>
      <c r="T345" s="141"/>
      <c r="U345" s="120"/>
      <c r="V345" s="135"/>
      <c r="W345" s="85"/>
      <c r="X345" s="118"/>
      <c r="Z345" s="82"/>
      <c r="AA345" s="82"/>
      <c r="AB345" s="145"/>
      <c r="AC345" s="143"/>
      <c r="AD345" s="152"/>
      <c r="AE345" s="152"/>
      <c r="AF345" s="152"/>
      <c r="AH345" s="84"/>
      <c r="AI345" s="84"/>
      <c r="AJ345" s="84"/>
      <c r="AK345" s="84"/>
      <c r="AL345" s="84"/>
      <c r="AM345" s="84"/>
      <c r="AN345" s="84"/>
      <c r="AO345" s="84"/>
      <c r="AP345" s="84"/>
      <c r="AQ345" s="84"/>
      <c r="AR345" s="84"/>
    </row>
    <row r="346" spans="2:44" s="146" customFormat="1" x14ac:dyDescent="0.2">
      <c r="B346" s="94"/>
      <c r="C346" s="94"/>
      <c r="D346" s="94"/>
      <c r="E346" s="94"/>
      <c r="F346" s="85"/>
      <c r="G346" s="85"/>
      <c r="H346" s="85"/>
      <c r="I346" s="85"/>
      <c r="J346" s="85"/>
      <c r="K346" s="85"/>
      <c r="L346" s="85"/>
      <c r="M346" s="85"/>
      <c r="N346" s="86"/>
      <c r="O346" s="86"/>
      <c r="P346" s="86"/>
      <c r="Q346" s="86"/>
      <c r="R346" s="87"/>
      <c r="S346" s="98"/>
      <c r="T346" s="141"/>
      <c r="U346" s="120"/>
      <c r="V346" s="135"/>
      <c r="W346" s="85"/>
      <c r="X346" s="118"/>
      <c r="Z346" s="82"/>
      <c r="AA346" s="82"/>
      <c r="AB346" s="145"/>
      <c r="AC346" s="143"/>
      <c r="AD346" s="152"/>
      <c r="AE346" s="152"/>
      <c r="AF346" s="152"/>
      <c r="AH346" s="84"/>
      <c r="AI346" s="84"/>
      <c r="AJ346" s="84"/>
      <c r="AK346" s="84"/>
      <c r="AL346" s="84"/>
      <c r="AM346" s="84"/>
      <c r="AN346" s="84"/>
      <c r="AO346" s="84"/>
      <c r="AP346" s="84"/>
      <c r="AQ346" s="84"/>
      <c r="AR346" s="84"/>
    </row>
    <row r="347" spans="2:44" s="146" customFormat="1" x14ac:dyDescent="0.2">
      <c r="B347" s="94"/>
      <c r="C347" s="94"/>
      <c r="D347" s="94"/>
      <c r="E347" s="94"/>
      <c r="F347" s="85"/>
      <c r="G347" s="85"/>
      <c r="H347" s="85"/>
      <c r="I347" s="85"/>
      <c r="J347" s="85"/>
      <c r="K347" s="85"/>
      <c r="L347" s="85"/>
      <c r="M347" s="85"/>
      <c r="N347" s="86"/>
      <c r="O347" s="86"/>
      <c r="P347" s="86"/>
      <c r="Q347" s="86"/>
      <c r="R347" s="87"/>
      <c r="S347" s="98"/>
      <c r="T347" s="141"/>
      <c r="U347" s="120"/>
      <c r="V347" s="135"/>
      <c r="W347" s="85"/>
      <c r="X347" s="118"/>
      <c r="Z347" s="82"/>
      <c r="AA347" s="82"/>
      <c r="AB347" s="145"/>
      <c r="AC347" s="143"/>
      <c r="AD347" s="152"/>
      <c r="AE347" s="152"/>
      <c r="AF347" s="152"/>
      <c r="AH347" s="84"/>
      <c r="AI347" s="84"/>
      <c r="AJ347" s="84"/>
      <c r="AK347" s="84"/>
      <c r="AL347" s="84"/>
      <c r="AM347" s="84"/>
      <c r="AN347" s="84"/>
      <c r="AO347" s="84"/>
      <c r="AP347" s="84"/>
      <c r="AQ347" s="84"/>
      <c r="AR347" s="84"/>
    </row>
    <row r="348" spans="2:44" s="146" customFormat="1" x14ac:dyDescent="0.2">
      <c r="B348" s="94"/>
      <c r="C348" s="94"/>
      <c r="D348" s="94"/>
      <c r="E348" s="94"/>
      <c r="F348" s="85"/>
      <c r="G348" s="85"/>
      <c r="H348" s="85"/>
      <c r="I348" s="85"/>
      <c r="J348" s="85"/>
      <c r="K348" s="85"/>
      <c r="L348" s="85"/>
      <c r="M348" s="85"/>
      <c r="N348" s="86"/>
      <c r="O348" s="86"/>
      <c r="P348" s="86"/>
      <c r="Q348" s="86"/>
      <c r="R348" s="87"/>
      <c r="S348" s="98"/>
      <c r="T348" s="141"/>
      <c r="U348" s="120"/>
      <c r="V348" s="135"/>
      <c r="W348" s="85"/>
      <c r="X348" s="118"/>
      <c r="Z348" s="82"/>
      <c r="AA348" s="82"/>
      <c r="AB348" s="145"/>
      <c r="AC348" s="143"/>
      <c r="AD348" s="152"/>
      <c r="AE348" s="152"/>
      <c r="AF348" s="152"/>
      <c r="AH348" s="84"/>
      <c r="AI348" s="84"/>
      <c r="AJ348" s="84"/>
      <c r="AK348" s="84"/>
      <c r="AL348" s="84"/>
      <c r="AM348" s="84"/>
      <c r="AN348" s="84"/>
      <c r="AO348" s="84"/>
      <c r="AP348" s="84"/>
      <c r="AQ348" s="84"/>
      <c r="AR348" s="84"/>
    </row>
    <row r="349" spans="2:44" s="146" customFormat="1" x14ac:dyDescent="0.2">
      <c r="B349" s="94"/>
      <c r="C349" s="94"/>
      <c r="D349" s="94"/>
      <c r="E349" s="94"/>
      <c r="F349" s="85"/>
      <c r="G349" s="85"/>
      <c r="H349" s="85"/>
      <c r="I349" s="85"/>
      <c r="J349" s="85"/>
      <c r="K349" s="85"/>
      <c r="L349" s="85"/>
      <c r="M349" s="85"/>
      <c r="N349" s="86"/>
      <c r="O349" s="86"/>
      <c r="P349" s="86"/>
      <c r="Q349" s="86"/>
      <c r="R349" s="87"/>
      <c r="S349" s="98"/>
      <c r="T349" s="141"/>
      <c r="U349" s="120"/>
      <c r="V349" s="135"/>
      <c r="W349" s="85"/>
      <c r="X349" s="118"/>
      <c r="Z349" s="82"/>
      <c r="AA349" s="82"/>
      <c r="AB349" s="145"/>
      <c r="AC349" s="143"/>
      <c r="AD349" s="152"/>
      <c r="AE349" s="152"/>
      <c r="AF349" s="152"/>
      <c r="AH349" s="84"/>
      <c r="AI349" s="84"/>
      <c r="AJ349" s="84"/>
      <c r="AK349" s="84"/>
      <c r="AL349" s="84"/>
      <c r="AM349" s="84"/>
      <c r="AN349" s="84"/>
      <c r="AO349" s="84"/>
      <c r="AP349" s="84"/>
      <c r="AQ349" s="84"/>
      <c r="AR349" s="84"/>
    </row>
    <row r="350" spans="2:44" s="146" customFormat="1" x14ac:dyDescent="0.2">
      <c r="B350" s="94"/>
      <c r="C350" s="94"/>
      <c r="D350" s="94"/>
      <c r="E350" s="94"/>
      <c r="F350" s="85"/>
      <c r="G350" s="85"/>
      <c r="H350" s="85"/>
      <c r="I350" s="85"/>
      <c r="J350" s="85"/>
      <c r="K350" s="85"/>
      <c r="L350" s="85"/>
      <c r="M350" s="85"/>
      <c r="N350" s="86"/>
      <c r="O350" s="86"/>
      <c r="P350" s="86"/>
      <c r="Q350" s="86"/>
      <c r="R350" s="87"/>
      <c r="S350" s="98"/>
      <c r="T350" s="141"/>
      <c r="U350" s="120"/>
      <c r="V350" s="135"/>
      <c r="W350" s="85"/>
      <c r="X350" s="118"/>
      <c r="Z350" s="82"/>
      <c r="AA350" s="82"/>
      <c r="AB350" s="145"/>
      <c r="AC350" s="143"/>
      <c r="AD350" s="152"/>
      <c r="AE350" s="152"/>
      <c r="AF350" s="152"/>
      <c r="AH350" s="84"/>
      <c r="AI350" s="84"/>
      <c r="AJ350" s="84"/>
      <c r="AK350" s="84"/>
      <c r="AL350" s="84"/>
      <c r="AM350" s="84"/>
      <c r="AN350" s="84"/>
      <c r="AO350" s="84"/>
      <c r="AP350" s="84"/>
      <c r="AQ350" s="84"/>
      <c r="AR350" s="84"/>
    </row>
    <row r="351" spans="2:44" s="146" customFormat="1" x14ac:dyDescent="0.2">
      <c r="B351" s="94"/>
      <c r="C351" s="94"/>
      <c r="D351" s="94"/>
      <c r="E351" s="94"/>
      <c r="F351" s="85"/>
      <c r="G351" s="85"/>
      <c r="H351" s="85"/>
      <c r="I351" s="85"/>
      <c r="J351" s="85"/>
      <c r="K351" s="85"/>
      <c r="L351" s="85"/>
      <c r="M351" s="85"/>
      <c r="N351" s="86"/>
      <c r="O351" s="86"/>
      <c r="P351" s="86"/>
      <c r="Q351" s="86"/>
      <c r="R351" s="87"/>
      <c r="S351" s="98"/>
      <c r="T351" s="141"/>
      <c r="U351" s="120"/>
      <c r="V351" s="135"/>
      <c r="W351" s="85"/>
      <c r="X351" s="118"/>
      <c r="Z351" s="82"/>
      <c r="AA351" s="82"/>
      <c r="AB351" s="145"/>
      <c r="AC351" s="143"/>
      <c r="AD351" s="152"/>
      <c r="AE351" s="152"/>
      <c r="AF351" s="152"/>
      <c r="AH351" s="84"/>
      <c r="AI351" s="84"/>
      <c r="AJ351" s="84"/>
      <c r="AK351" s="84"/>
      <c r="AL351" s="84"/>
      <c r="AM351" s="84"/>
      <c r="AN351" s="84"/>
      <c r="AO351" s="84"/>
      <c r="AP351" s="84"/>
      <c r="AQ351" s="84"/>
      <c r="AR351" s="84"/>
    </row>
    <row r="352" spans="2:44" s="146" customFormat="1" x14ac:dyDescent="0.2">
      <c r="B352" s="94"/>
      <c r="C352" s="94"/>
      <c r="D352" s="94"/>
      <c r="E352" s="94"/>
      <c r="F352" s="85"/>
      <c r="G352" s="85"/>
      <c r="H352" s="85"/>
      <c r="I352" s="85"/>
      <c r="J352" s="85"/>
      <c r="K352" s="85"/>
      <c r="L352" s="85"/>
      <c r="M352" s="85"/>
      <c r="N352" s="86"/>
      <c r="O352" s="86"/>
      <c r="P352" s="86"/>
      <c r="Q352" s="86"/>
      <c r="R352" s="87"/>
      <c r="S352" s="98"/>
      <c r="T352" s="141"/>
      <c r="U352" s="120"/>
      <c r="V352" s="135"/>
      <c r="W352" s="85"/>
      <c r="X352" s="118"/>
      <c r="Z352" s="82"/>
      <c r="AA352" s="82"/>
      <c r="AB352" s="145"/>
      <c r="AC352" s="143"/>
      <c r="AD352" s="152"/>
      <c r="AE352" s="152"/>
      <c r="AF352" s="152"/>
      <c r="AH352" s="84"/>
      <c r="AI352" s="84"/>
      <c r="AJ352" s="84"/>
      <c r="AK352" s="84"/>
      <c r="AL352" s="84"/>
      <c r="AM352" s="84"/>
      <c r="AN352" s="84"/>
      <c r="AO352" s="84"/>
      <c r="AP352" s="84"/>
      <c r="AQ352" s="84"/>
      <c r="AR352" s="84"/>
    </row>
    <row r="353" spans="2:44" s="146" customFormat="1" x14ac:dyDescent="0.2">
      <c r="B353" s="94"/>
      <c r="C353" s="94"/>
      <c r="D353" s="94"/>
      <c r="E353" s="94"/>
      <c r="F353" s="85"/>
      <c r="G353" s="85"/>
      <c r="H353" s="85"/>
      <c r="I353" s="85"/>
      <c r="J353" s="85"/>
      <c r="K353" s="85"/>
      <c r="L353" s="85"/>
      <c r="M353" s="85"/>
      <c r="N353" s="86"/>
      <c r="O353" s="86"/>
      <c r="P353" s="86"/>
      <c r="Q353" s="86"/>
      <c r="R353" s="87"/>
      <c r="S353" s="98"/>
      <c r="T353" s="141"/>
      <c r="U353" s="120"/>
      <c r="V353" s="135"/>
      <c r="W353" s="85"/>
      <c r="X353" s="118"/>
      <c r="Z353" s="82"/>
      <c r="AA353" s="82"/>
      <c r="AB353" s="145"/>
      <c r="AC353" s="143"/>
      <c r="AD353" s="152"/>
      <c r="AE353" s="152"/>
      <c r="AF353" s="152"/>
      <c r="AH353" s="84"/>
      <c r="AI353" s="84"/>
      <c r="AJ353" s="84"/>
      <c r="AK353" s="84"/>
      <c r="AL353" s="84"/>
      <c r="AM353" s="84"/>
      <c r="AN353" s="84"/>
      <c r="AO353" s="84"/>
      <c r="AP353" s="84"/>
      <c r="AQ353" s="84"/>
      <c r="AR353" s="84"/>
    </row>
    <row r="354" spans="2:44" s="146" customFormat="1" x14ac:dyDescent="0.2">
      <c r="B354" s="94"/>
      <c r="C354" s="94"/>
      <c r="D354" s="94"/>
      <c r="E354" s="94"/>
      <c r="F354" s="85"/>
      <c r="G354" s="85"/>
      <c r="H354" s="85"/>
      <c r="I354" s="85"/>
      <c r="J354" s="85"/>
      <c r="K354" s="85"/>
      <c r="L354" s="85"/>
      <c r="M354" s="85"/>
      <c r="N354" s="86"/>
      <c r="O354" s="86"/>
      <c r="P354" s="86"/>
      <c r="Q354" s="86"/>
      <c r="R354" s="87"/>
      <c r="S354" s="98"/>
      <c r="T354" s="141"/>
      <c r="U354" s="120"/>
      <c r="V354" s="135"/>
      <c r="W354" s="85"/>
      <c r="X354" s="118"/>
      <c r="Z354" s="82"/>
      <c r="AA354" s="82"/>
      <c r="AB354" s="145"/>
      <c r="AC354" s="143"/>
      <c r="AD354" s="152"/>
      <c r="AE354" s="152"/>
      <c r="AF354" s="152"/>
      <c r="AH354" s="84"/>
      <c r="AI354" s="84"/>
      <c r="AJ354" s="84"/>
      <c r="AK354" s="84"/>
      <c r="AL354" s="84"/>
      <c r="AM354" s="84"/>
      <c r="AN354" s="84"/>
      <c r="AO354" s="84"/>
      <c r="AP354" s="84"/>
      <c r="AQ354" s="84"/>
      <c r="AR354" s="84"/>
    </row>
    <row r="355" spans="2:44" s="146" customFormat="1" x14ac:dyDescent="0.2">
      <c r="B355" s="94"/>
      <c r="C355" s="94"/>
      <c r="D355" s="94"/>
      <c r="E355" s="94"/>
      <c r="F355" s="85"/>
      <c r="G355" s="85"/>
      <c r="H355" s="85"/>
      <c r="I355" s="85"/>
      <c r="J355" s="85"/>
      <c r="K355" s="85"/>
      <c r="L355" s="85"/>
      <c r="M355" s="85"/>
      <c r="N355" s="86"/>
      <c r="O355" s="86"/>
      <c r="P355" s="86"/>
      <c r="Q355" s="86"/>
      <c r="R355" s="87"/>
      <c r="S355" s="98"/>
      <c r="T355" s="141"/>
      <c r="U355" s="120"/>
      <c r="V355" s="135"/>
      <c r="W355" s="85"/>
      <c r="X355" s="118"/>
      <c r="Z355" s="82"/>
      <c r="AA355" s="82"/>
      <c r="AB355" s="145"/>
      <c r="AC355" s="143"/>
      <c r="AD355" s="152"/>
      <c r="AE355" s="152"/>
      <c r="AF355" s="152"/>
      <c r="AH355" s="84"/>
      <c r="AI355" s="84"/>
      <c r="AJ355" s="84"/>
      <c r="AK355" s="84"/>
      <c r="AL355" s="84"/>
      <c r="AM355" s="84"/>
      <c r="AN355" s="84"/>
      <c r="AO355" s="84"/>
      <c r="AP355" s="84"/>
      <c r="AQ355" s="84"/>
      <c r="AR355" s="84"/>
    </row>
    <row r="356" spans="2:44" s="146" customFormat="1" x14ac:dyDescent="0.2">
      <c r="B356" s="94"/>
      <c r="C356" s="94"/>
      <c r="D356" s="94"/>
      <c r="E356" s="94"/>
      <c r="F356" s="85"/>
      <c r="G356" s="85"/>
      <c r="H356" s="85"/>
      <c r="I356" s="85"/>
      <c r="J356" s="85"/>
      <c r="K356" s="85"/>
      <c r="L356" s="85"/>
      <c r="M356" s="85"/>
      <c r="N356" s="86"/>
      <c r="O356" s="86"/>
      <c r="P356" s="86"/>
      <c r="Q356" s="86"/>
      <c r="R356" s="87"/>
      <c r="S356" s="98"/>
      <c r="T356" s="141"/>
      <c r="U356" s="120"/>
      <c r="V356" s="135"/>
      <c r="W356" s="85"/>
      <c r="X356" s="118"/>
      <c r="Z356" s="82"/>
      <c r="AA356" s="82"/>
      <c r="AB356" s="145"/>
      <c r="AC356" s="143"/>
      <c r="AD356" s="152"/>
      <c r="AE356" s="152"/>
      <c r="AF356" s="152"/>
      <c r="AH356" s="84"/>
      <c r="AI356" s="84"/>
      <c r="AJ356" s="84"/>
      <c r="AK356" s="84"/>
      <c r="AL356" s="84"/>
      <c r="AM356" s="84"/>
      <c r="AN356" s="84"/>
      <c r="AO356" s="84"/>
      <c r="AP356" s="84"/>
      <c r="AQ356" s="84"/>
      <c r="AR356" s="84"/>
    </row>
    <row r="357" spans="2:44" s="146" customFormat="1" x14ac:dyDescent="0.2">
      <c r="B357" s="94"/>
      <c r="C357" s="94"/>
      <c r="D357" s="94"/>
      <c r="E357" s="94"/>
      <c r="F357" s="85"/>
      <c r="G357" s="85"/>
      <c r="H357" s="85"/>
      <c r="I357" s="85"/>
      <c r="J357" s="85"/>
      <c r="K357" s="85"/>
      <c r="L357" s="85"/>
      <c r="M357" s="85"/>
      <c r="N357" s="86"/>
      <c r="O357" s="86"/>
      <c r="P357" s="86"/>
      <c r="Q357" s="86"/>
      <c r="R357" s="87"/>
      <c r="S357" s="98"/>
      <c r="T357" s="141"/>
      <c r="U357" s="120"/>
      <c r="V357" s="135"/>
      <c r="W357" s="85"/>
      <c r="X357" s="118"/>
      <c r="Z357" s="82"/>
      <c r="AA357" s="82"/>
      <c r="AB357" s="145"/>
      <c r="AC357" s="143"/>
      <c r="AD357" s="152"/>
      <c r="AE357" s="152"/>
      <c r="AF357" s="152"/>
      <c r="AH357" s="84"/>
      <c r="AI357" s="84"/>
      <c r="AJ357" s="84"/>
      <c r="AK357" s="84"/>
      <c r="AL357" s="84"/>
      <c r="AM357" s="84"/>
      <c r="AN357" s="84"/>
      <c r="AO357" s="84"/>
      <c r="AP357" s="84"/>
      <c r="AQ357" s="84"/>
      <c r="AR357" s="84"/>
    </row>
    <row r="358" spans="2:44" s="146" customFormat="1" x14ac:dyDescent="0.2">
      <c r="B358" s="94"/>
      <c r="C358" s="94"/>
      <c r="D358" s="94"/>
      <c r="E358" s="94"/>
      <c r="F358" s="85"/>
      <c r="G358" s="85"/>
      <c r="H358" s="85"/>
      <c r="I358" s="85"/>
      <c r="J358" s="85"/>
      <c r="K358" s="85"/>
      <c r="L358" s="85"/>
      <c r="M358" s="85"/>
      <c r="N358" s="86"/>
      <c r="O358" s="86"/>
      <c r="P358" s="86"/>
      <c r="Q358" s="86"/>
      <c r="R358" s="87"/>
      <c r="S358" s="98"/>
      <c r="T358" s="141"/>
      <c r="U358" s="120"/>
      <c r="V358" s="135"/>
      <c r="W358" s="85"/>
      <c r="X358" s="118"/>
      <c r="Z358" s="82"/>
      <c r="AA358" s="82"/>
      <c r="AB358" s="145"/>
      <c r="AC358" s="143"/>
      <c r="AD358" s="152"/>
      <c r="AE358" s="152"/>
      <c r="AF358" s="152"/>
      <c r="AH358" s="84"/>
      <c r="AI358" s="84"/>
      <c r="AJ358" s="84"/>
      <c r="AK358" s="84"/>
      <c r="AL358" s="84"/>
      <c r="AM358" s="84"/>
      <c r="AN358" s="84"/>
      <c r="AO358" s="84"/>
      <c r="AP358" s="84"/>
      <c r="AQ358" s="84"/>
      <c r="AR358" s="84"/>
    </row>
    <row r="359" spans="2:44" s="146" customFormat="1" x14ac:dyDescent="0.2">
      <c r="B359" s="94"/>
      <c r="C359" s="94"/>
      <c r="D359" s="94"/>
      <c r="E359" s="94"/>
      <c r="F359" s="85"/>
      <c r="G359" s="85"/>
      <c r="H359" s="85"/>
      <c r="I359" s="85"/>
      <c r="J359" s="85"/>
      <c r="K359" s="85"/>
      <c r="L359" s="85"/>
      <c r="M359" s="85"/>
      <c r="N359" s="86"/>
      <c r="O359" s="86"/>
      <c r="P359" s="86"/>
      <c r="Q359" s="86"/>
      <c r="R359" s="87"/>
      <c r="S359" s="98"/>
      <c r="T359" s="141"/>
      <c r="U359" s="120"/>
      <c r="V359" s="135"/>
      <c r="W359" s="85"/>
      <c r="X359" s="118"/>
      <c r="Z359" s="82"/>
      <c r="AA359" s="82"/>
      <c r="AB359" s="145"/>
      <c r="AC359" s="143"/>
      <c r="AD359" s="152"/>
      <c r="AE359" s="152"/>
      <c r="AF359" s="152"/>
      <c r="AH359" s="84"/>
      <c r="AI359" s="84"/>
      <c r="AJ359" s="84"/>
      <c r="AK359" s="84"/>
      <c r="AL359" s="84"/>
      <c r="AM359" s="84"/>
      <c r="AN359" s="84"/>
      <c r="AO359" s="84"/>
      <c r="AP359" s="84"/>
      <c r="AQ359" s="84"/>
      <c r="AR359" s="84"/>
    </row>
    <row r="360" spans="2:44" s="146" customFormat="1" x14ac:dyDescent="0.2">
      <c r="B360" s="94"/>
      <c r="C360" s="94"/>
      <c r="D360" s="94"/>
      <c r="E360" s="94"/>
      <c r="F360" s="85"/>
      <c r="G360" s="85"/>
      <c r="H360" s="85"/>
      <c r="I360" s="85"/>
      <c r="J360" s="85"/>
      <c r="K360" s="85"/>
      <c r="L360" s="85"/>
      <c r="M360" s="85"/>
      <c r="N360" s="86"/>
      <c r="O360" s="86"/>
      <c r="P360" s="86"/>
      <c r="Q360" s="86"/>
      <c r="R360" s="87"/>
      <c r="S360" s="98"/>
      <c r="T360" s="141"/>
      <c r="U360" s="120"/>
      <c r="V360" s="135"/>
      <c r="W360" s="85"/>
      <c r="X360" s="118"/>
      <c r="Z360" s="82"/>
      <c r="AA360" s="82"/>
      <c r="AB360" s="145"/>
      <c r="AC360" s="143"/>
      <c r="AD360" s="152"/>
      <c r="AE360" s="152"/>
      <c r="AF360" s="152"/>
      <c r="AH360" s="84"/>
      <c r="AI360" s="84"/>
      <c r="AJ360" s="84"/>
      <c r="AK360" s="84"/>
      <c r="AL360" s="84"/>
      <c r="AM360" s="84"/>
      <c r="AN360" s="84"/>
      <c r="AO360" s="84"/>
      <c r="AP360" s="84"/>
      <c r="AQ360" s="84"/>
      <c r="AR360" s="84"/>
    </row>
    <row r="361" spans="2:44" s="146" customFormat="1" x14ac:dyDescent="0.2">
      <c r="B361" s="94"/>
      <c r="C361" s="94"/>
      <c r="D361" s="94"/>
      <c r="E361" s="94"/>
      <c r="F361" s="85"/>
      <c r="G361" s="85"/>
      <c r="H361" s="85"/>
      <c r="I361" s="85"/>
      <c r="J361" s="85"/>
      <c r="K361" s="85"/>
      <c r="L361" s="85"/>
      <c r="M361" s="85"/>
      <c r="N361" s="86"/>
      <c r="O361" s="86"/>
      <c r="P361" s="86"/>
      <c r="Q361" s="86"/>
      <c r="R361" s="87"/>
      <c r="S361" s="98"/>
      <c r="T361" s="141"/>
      <c r="U361" s="120"/>
      <c r="V361" s="135"/>
      <c r="W361" s="85"/>
      <c r="X361" s="118"/>
      <c r="Z361" s="82"/>
      <c r="AA361" s="82"/>
      <c r="AB361" s="145"/>
      <c r="AC361" s="143"/>
      <c r="AD361" s="152"/>
      <c r="AE361" s="152"/>
      <c r="AF361" s="152"/>
      <c r="AH361" s="84"/>
      <c r="AI361" s="84"/>
      <c r="AJ361" s="84"/>
      <c r="AK361" s="84"/>
      <c r="AL361" s="84"/>
      <c r="AM361" s="84"/>
      <c r="AN361" s="84"/>
      <c r="AO361" s="84"/>
      <c r="AP361" s="84"/>
      <c r="AQ361" s="84"/>
      <c r="AR361" s="84"/>
    </row>
    <row r="362" spans="2:44" s="146" customFormat="1" x14ac:dyDescent="0.2">
      <c r="B362" s="94"/>
      <c r="C362" s="94"/>
      <c r="D362" s="94"/>
      <c r="E362" s="94"/>
      <c r="F362" s="85"/>
      <c r="G362" s="85"/>
      <c r="H362" s="85"/>
      <c r="I362" s="85"/>
      <c r="J362" s="85"/>
      <c r="K362" s="85"/>
      <c r="L362" s="85"/>
      <c r="M362" s="85"/>
      <c r="N362" s="86"/>
      <c r="O362" s="86"/>
      <c r="P362" s="86"/>
      <c r="Q362" s="86"/>
      <c r="R362" s="87"/>
      <c r="S362" s="98"/>
      <c r="T362" s="141"/>
      <c r="U362" s="120"/>
      <c r="V362" s="135"/>
      <c r="W362" s="85"/>
      <c r="X362" s="118"/>
      <c r="Z362" s="82"/>
      <c r="AA362" s="82"/>
      <c r="AB362" s="145"/>
      <c r="AC362" s="143"/>
      <c r="AD362" s="152"/>
      <c r="AE362" s="152"/>
      <c r="AF362" s="152"/>
      <c r="AH362" s="84"/>
      <c r="AI362" s="84"/>
      <c r="AJ362" s="84"/>
      <c r="AK362" s="84"/>
      <c r="AL362" s="84"/>
      <c r="AM362" s="84"/>
      <c r="AN362" s="84"/>
      <c r="AO362" s="84"/>
      <c r="AP362" s="84"/>
      <c r="AQ362" s="84"/>
      <c r="AR362" s="84"/>
    </row>
    <row r="363" spans="2:44" s="146" customFormat="1" x14ac:dyDescent="0.2">
      <c r="B363" s="94"/>
      <c r="C363" s="94"/>
      <c r="D363" s="94"/>
      <c r="E363" s="94"/>
      <c r="F363" s="85"/>
      <c r="G363" s="85"/>
      <c r="H363" s="85"/>
      <c r="I363" s="85"/>
      <c r="J363" s="85"/>
      <c r="K363" s="85"/>
      <c r="L363" s="85"/>
      <c r="M363" s="85"/>
      <c r="N363" s="86"/>
      <c r="O363" s="86"/>
      <c r="P363" s="86"/>
      <c r="Q363" s="86"/>
      <c r="R363" s="87"/>
      <c r="S363" s="98"/>
      <c r="T363" s="141"/>
      <c r="U363" s="120"/>
      <c r="V363" s="135"/>
      <c r="W363" s="85"/>
      <c r="X363" s="118"/>
      <c r="Z363" s="82"/>
      <c r="AA363" s="82"/>
      <c r="AB363" s="145"/>
      <c r="AC363" s="143"/>
      <c r="AD363" s="152"/>
      <c r="AE363" s="152"/>
      <c r="AF363" s="152"/>
      <c r="AH363" s="84"/>
      <c r="AI363" s="84"/>
      <c r="AJ363" s="84"/>
      <c r="AK363" s="84"/>
      <c r="AL363" s="84"/>
      <c r="AM363" s="84"/>
      <c r="AN363" s="84"/>
      <c r="AO363" s="84"/>
      <c r="AP363" s="84"/>
      <c r="AQ363" s="84"/>
      <c r="AR363" s="84"/>
    </row>
    <row r="364" spans="2:44" s="146" customFormat="1" x14ac:dyDescent="0.2">
      <c r="B364" s="94"/>
      <c r="C364" s="94"/>
      <c r="D364" s="94"/>
      <c r="E364" s="94"/>
      <c r="F364" s="85"/>
      <c r="G364" s="85"/>
      <c r="H364" s="85"/>
      <c r="I364" s="85"/>
      <c r="J364" s="85"/>
      <c r="K364" s="85"/>
      <c r="L364" s="85"/>
      <c r="M364" s="85"/>
      <c r="N364" s="86"/>
      <c r="O364" s="86"/>
      <c r="P364" s="86"/>
      <c r="Q364" s="86"/>
      <c r="R364" s="87"/>
      <c r="S364" s="98"/>
      <c r="T364" s="141"/>
      <c r="U364" s="120"/>
      <c r="V364" s="135"/>
      <c r="W364" s="85"/>
      <c r="X364" s="118"/>
      <c r="Z364" s="82"/>
      <c r="AA364" s="82"/>
      <c r="AB364" s="145"/>
      <c r="AC364" s="143"/>
      <c r="AD364" s="152"/>
      <c r="AE364" s="152"/>
      <c r="AF364" s="152"/>
      <c r="AH364" s="84"/>
      <c r="AI364" s="84"/>
      <c r="AJ364" s="84"/>
      <c r="AK364" s="84"/>
      <c r="AL364" s="84"/>
      <c r="AM364" s="84"/>
      <c r="AN364" s="84"/>
      <c r="AO364" s="84"/>
      <c r="AP364" s="84"/>
      <c r="AQ364" s="84"/>
      <c r="AR364" s="84"/>
    </row>
    <row r="365" spans="2:44" s="146" customFormat="1" x14ac:dyDescent="0.2">
      <c r="B365" s="94"/>
      <c r="C365" s="94"/>
      <c r="D365" s="94"/>
      <c r="E365" s="94"/>
      <c r="F365" s="85"/>
      <c r="G365" s="85"/>
      <c r="H365" s="85"/>
      <c r="I365" s="85"/>
      <c r="J365" s="85"/>
      <c r="K365" s="85"/>
      <c r="L365" s="85"/>
      <c r="M365" s="85"/>
      <c r="N365" s="86"/>
      <c r="O365" s="86"/>
      <c r="P365" s="86"/>
      <c r="Q365" s="86"/>
      <c r="R365" s="87"/>
      <c r="S365" s="98"/>
      <c r="T365" s="141"/>
      <c r="U365" s="120"/>
      <c r="V365" s="135"/>
      <c r="W365" s="85"/>
      <c r="X365" s="118"/>
      <c r="Z365" s="82"/>
      <c r="AA365" s="82"/>
      <c r="AB365" s="145"/>
      <c r="AC365" s="143"/>
      <c r="AD365" s="152"/>
      <c r="AE365" s="152"/>
      <c r="AF365" s="152"/>
      <c r="AH365" s="84"/>
      <c r="AI365" s="84"/>
      <c r="AJ365" s="84"/>
      <c r="AK365" s="84"/>
      <c r="AL365" s="84"/>
      <c r="AM365" s="84"/>
      <c r="AN365" s="84"/>
      <c r="AO365" s="84"/>
      <c r="AP365" s="84"/>
      <c r="AQ365" s="84"/>
      <c r="AR365" s="84"/>
    </row>
    <row r="366" spans="2:44" s="146" customFormat="1" x14ac:dyDescent="0.2">
      <c r="B366" s="94"/>
      <c r="C366" s="94"/>
      <c r="D366" s="94"/>
      <c r="E366" s="94"/>
      <c r="F366" s="85"/>
      <c r="G366" s="85"/>
      <c r="H366" s="85"/>
      <c r="I366" s="85"/>
      <c r="J366" s="85"/>
      <c r="K366" s="85"/>
      <c r="L366" s="85"/>
      <c r="M366" s="85"/>
      <c r="N366" s="86"/>
      <c r="O366" s="86"/>
      <c r="P366" s="86"/>
      <c r="Q366" s="86"/>
      <c r="R366" s="87"/>
      <c r="S366" s="98"/>
      <c r="T366" s="141"/>
      <c r="U366" s="120"/>
      <c r="V366" s="135"/>
      <c r="W366" s="85"/>
      <c r="X366" s="118"/>
      <c r="Z366" s="82"/>
      <c r="AA366" s="82"/>
      <c r="AB366" s="145"/>
      <c r="AC366" s="143"/>
      <c r="AD366" s="152"/>
      <c r="AE366" s="152"/>
      <c r="AF366" s="152"/>
      <c r="AH366" s="84"/>
      <c r="AI366" s="84"/>
      <c r="AJ366" s="84"/>
      <c r="AK366" s="84"/>
      <c r="AL366" s="84"/>
      <c r="AM366" s="84"/>
      <c r="AN366" s="84"/>
      <c r="AO366" s="84"/>
      <c r="AP366" s="84"/>
      <c r="AQ366" s="84"/>
      <c r="AR366" s="84"/>
    </row>
    <row r="367" spans="2:44" s="146" customFormat="1" x14ac:dyDescent="0.2">
      <c r="B367" s="94"/>
      <c r="C367" s="94"/>
      <c r="D367" s="94"/>
      <c r="E367" s="94"/>
      <c r="F367" s="85"/>
      <c r="G367" s="85"/>
      <c r="H367" s="85"/>
      <c r="I367" s="85"/>
      <c r="J367" s="85"/>
      <c r="K367" s="85"/>
      <c r="L367" s="85"/>
      <c r="M367" s="85"/>
      <c r="N367" s="86"/>
      <c r="O367" s="86"/>
      <c r="P367" s="86"/>
      <c r="Q367" s="86"/>
      <c r="R367" s="87"/>
      <c r="S367" s="98"/>
      <c r="T367" s="141"/>
      <c r="U367" s="120"/>
      <c r="V367" s="135"/>
      <c r="W367" s="85"/>
      <c r="X367" s="118"/>
      <c r="Z367" s="82"/>
      <c r="AA367" s="82"/>
      <c r="AB367" s="145"/>
      <c r="AC367" s="143"/>
      <c r="AD367" s="152"/>
      <c r="AE367" s="152"/>
      <c r="AF367" s="152"/>
      <c r="AH367" s="84"/>
      <c r="AI367" s="84"/>
      <c r="AJ367" s="84"/>
      <c r="AK367" s="84"/>
      <c r="AL367" s="84"/>
      <c r="AM367" s="84"/>
      <c r="AN367" s="84"/>
      <c r="AO367" s="84"/>
      <c r="AP367" s="84"/>
      <c r="AQ367" s="84"/>
      <c r="AR367" s="84"/>
    </row>
    <row r="368" spans="2:44" s="146" customFormat="1" x14ac:dyDescent="0.2">
      <c r="B368" s="94"/>
      <c r="C368" s="94"/>
      <c r="D368" s="94"/>
      <c r="E368" s="94"/>
      <c r="F368" s="85"/>
      <c r="G368" s="85"/>
      <c r="H368" s="85"/>
      <c r="I368" s="85"/>
      <c r="J368" s="85"/>
      <c r="K368" s="85"/>
      <c r="L368" s="85"/>
      <c r="M368" s="85"/>
      <c r="N368" s="86"/>
      <c r="O368" s="86"/>
      <c r="P368" s="86"/>
      <c r="Q368" s="86"/>
      <c r="R368" s="87"/>
      <c r="S368" s="98"/>
      <c r="T368" s="141"/>
      <c r="U368" s="120"/>
      <c r="V368" s="135"/>
      <c r="W368" s="85"/>
      <c r="X368" s="118"/>
      <c r="Z368" s="82"/>
      <c r="AA368" s="82"/>
      <c r="AB368" s="145"/>
      <c r="AC368" s="143"/>
      <c r="AD368" s="152"/>
      <c r="AE368" s="152"/>
      <c r="AF368" s="152"/>
      <c r="AH368" s="84"/>
      <c r="AI368" s="84"/>
      <c r="AJ368" s="84"/>
      <c r="AK368" s="84"/>
      <c r="AL368" s="84"/>
      <c r="AM368" s="84"/>
      <c r="AN368" s="84"/>
      <c r="AO368" s="84"/>
      <c r="AP368" s="84"/>
      <c r="AQ368" s="84"/>
      <c r="AR368" s="84"/>
    </row>
    <row r="369" spans="2:44" s="146" customFormat="1" x14ac:dyDescent="0.2">
      <c r="B369" s="94"/>
      <c r="C369" s="94"/>
      <c r="D369" s="94"/>
      <c r="E369" s="94"/>
      <c r="F369" s="85"/>
      <c r="G369" s="85"/>
      <c r="H369" s="85"/>
      <c r="I369" s="85"/>
      <c r="J369" s="85"/>
      <c r="K369" s="85"/>
      <c r="L369" s="85"/>
      <c r="M369" s="85"/>
      <c r="N369" s="86"/>
      <c r="O369" s="86"/>
      <c r="P369" s="86"/>
      <c r="Q369" s="86"/>
      <c r="R369" s="87"/>
      <c r="S369" s="98"/>
      <c r="T369" s="141"/>
      <c r="U369" s="120"/>
      <c r="V369" s="135"/>
      <c r="W369" s="85"/>
      <c r="X369" s="118"/>
      <c r="Z369" s="82"/>
      <c r="AA369" s="82"/>
      <c r="AB369" s="145"/>
      <c r="AC369" s="143"/>
      <c r="AD369" s="152"/>
      <c r="AE369" s="152"/>
      <c r="AF369" s="152"/>
      <c r="AH369" s="84"/>
      <c r="AI369" s="84"/>
      <c r="AJ369" s="84"/>
      <c r="AK369" s="84"/>
      <c r="AL369" s="84"/>
      <c r="AM369" s="84"/>
      <c r="AN369" s="84"/>
      <c r="AO369" s="84"/>
      <c r="AP369" s="84"/>
      <c r="AQ369" s="84"/>
      <c r="AR369" s="84"/>
    </row>
    <row r="370" spans="2:44" s="146" customFormat="1" x14ac:dyDescent="0.2">
      <c r="B370" s="94"/>
      <c r="C370" s="94"/>
      <c r="D370" s="94"/>
      <c r="E370" s="94"/>
      <c r="F370" s="85"/>
      <c r="G370" s="85"/>
      <c r="H370" s="85"/>
      <c r="I370" s="85"/>
      <c r="J370" s="85"/>
      <c r="K370" s="85"/>
      <c r="L370" s="85"/>
      <c r="M370" s="85"/>
      <c r="N370" s="86"/>
      <c r="O370" s="86"/>
      <c r="P370" s="86"/>
      <c r="Q370" s="86"/>
      <c r="R370" s="87"/>
      <c r="S370" s="98"/>
      <c r="T370" s="141"/>
      <c r="U370" s="120"/>
      <c r="V370" s="135"/>
      <c r="W370" s="85"/>
      <c r="X370" s="118"/>
      <c r="Z370" s="82"/>
      <c r="AA370" s="82"/>
      <c r="AB370" s="145"/>
      <c r="AC370" s="143"/>
      <c r="AD370" s="152"/>
      <c r="AE370" s="152"/>
      <c r="AF370" s="152"/>
      <c r="AH370" s="84"/>
      <c r="AI370" s="84"/>
      <c r="AJ370" s="84"/>
      <c r="AK370" s="84"/>
      <c r="AL370" s="84"/>
      <c r="AM370" s="84"/>
      <c r="AN370" s="84"/>
      <c r="AO370" s="84"/>
      <c r="AP370" s="84"/>
      <c r="AQ370" s="84"/>
      <c r="AR370" s="84"/>
    </row>
    <row r="371" spans="2:44" s="146" customFormat="1" x14ac:dyDescent="0.2">
      <c r="B371" s="94"/>
      <c r="C371" s="94"/>
      <c r="D371" s="94"/>
      <c r="E371" s="94"/>
      <c r="F371" s="85"/>
      <c r="G371" s="85"/>
      <c r="H371" s="85"/>
      <c r="I371" s="85"/>
      <c r="J371" s="85"/>
      <c r="K371" s="85"/>
      <c r="L371" s="85"/>
      <c r="M371" s="85"/>
      <c r="N371" s="86"/>
      <c r="O371" s="86"/>
      <c r="P371" s="86"/>
      <c r="Q371" s="86"/>
      <c r="R371" s="87"/>
      <c r="S371" s="98"/>
      <c r="T371" s="141"/>
      <c r="U371" s="120"/>
      <c r="V371" s="135"/>
      <c r="W371" s="85"/>
      <c r="X371" s="118"/>
      <c r="Z371" s="82"/>
      <c r="AA371" s="82"/>
      <c r="AB371" s="145"/>
      <c r="AC371" s="143"/>
      <c r="AD371" s="152"/>
      <c r="AE371" s="152"/>
      <c r="AF371" s="152"/>
      <c r="AH371" s="84"/>
      <c r="AI371" s="84"/>
      <c r="AJ371" s="84"/>
      <c r="AK371" s="84"/>
      <c r="AL371" s="84"/>
      <c r="AM371" s="84"/>
      <c r="AN371" s="84"/>
      <c r="AO371" s="84"/>
      <c r="AP371" s="84"/>
      <c r="AQ371" s="84"/>
      <c r="AR371" s="84"/>
    </row>
    <row r="372" spans="2:44" s="146" customFormat="1" x14ac:dyDescent="0.2">
      <c r="B372" s="94"/>
      <c r="C372" s="94"/>
      <c r="D372" s="94"/>
      <c r="E372" s="94"/>
      <c r="F372" s="85"/>
      <c r="G372" s="85"/>
      <c r="H372" s="85"/>
      <c r="I372" s="85"/>
      <c r="J372" s="85"/>
      <c r="K372" s="85"/>
      <c r="L372" s="85"/>
      <c r="M372" s="85"/>
      <c r="N372" s="86"/>
      <c r="O372" s="86"/>
      <c r="P372" s="86"/>
      <c r="Q372" s="86"/>
      <c r="R372" s="87"/>
      <c r="S372" s="98"/>
      <c r="T372" s="141"/>
      <c r="U372" s="120"/>
      <c r="V372" s="135"/>
      <c r="W372" s="85"/>
      <c r="X372" s="118"/>
      <c r="Z372" s="82"/>
      <c r="AA372" s="82"/>
      <c r="AB372" s="145"/>
      <c r="AC372" s="143"/>
      <c r="AD372" s="152"/>
      <c r="AE372" s="152"/>
      <c r="AF372" s="152"/>
      <c r="AH372" s="84"/>
      <c r="AI372" s="84"/>
      <c r="AJ372" s="84"/>
      <c r="AK372" s="84"/>
      <c r="AL372" s="84"/>
      <c r="AM372" s="84"/>
      <c r="AN372" s="84"/>
      <c r="AO372" s="84"/>
      <c r="AP372" s="84"/>
      <c r="AQ372" s="84"/>
      <c r="AR372" s="84"/>
    </row>
    <row r="373" spans="2:44" s="146" customFormat="1" x14ac:dyDescent="0.2">
      <c r="B373" s="94"/>
      <c r="C373" s="94"/>
      <c r="D373" s="94"/>
      <c r="E373" s="94"/>
      <c r="F373" s="85"/>
      <c r="G373" s="85"/>
      <c r="H373" s="85"/>
      <c r="I373" s="85"/>
      <c r="J373" s="85"/>
      <c r="K373" s="85"/>
      <c r="L373" s="85"/>
      <c r="M373" s="85"/>
      <c r="N373" s="86"/>
      <c r="O373" s="86"/>
      <c r="P373" s="86"/>
      <c r="Q373" s="86"/>
      <c r="R373" s="87"/>
      <c r="S373" s="98"/>
      <c r="T373" s="141"/>
      <c r="U373" s="120"/>
      <c r="V373" s="135"/>
      <c r="W373" s="85"/>
      <c r="X373" s="118"/>
      <c r="Z373" s="82"/>
      <c r="AA373" s="82"/>
      <c r="AB373" s="145"/>
      <c r="AC373" s="143"/>
      <c r="AD373" s="152"/>
      <c r="AE373" s="152"/>
      <c r="AF373" s="152"/>
      <c r="AH373" s="84"/>
      <c r="AI373" s="84"/>
      <c r="AJ373" s="84"/>
      <c r="AK373" s="84"/>
      <c r="AL373" s="84"/>
      <c r="AM373" s="84"/>
      <c r="AN373" s="84"/>
      <c r="AO373" s="84"/>
      <c r="AP373" s="84"/>
      <c r="AQ373" s="84"/>
      <c r="AR373" s="84"/>
    </row>
    <row r="374" spans="2:44" s="146" customFormat="1" x14ac:dyDescent="0.2">
      <c r="B374" s="94"/>
      <c r="C374" s="94"/>
      <c r="D374" s="94"/>
      <c r="E374" s="94"/>
      <c r="F374" s="85"/>
      <c r="G374" s="85"/>
      <c r="H374" s="85"/>
      <c r="I374" s="85"/>
      <c r="J374" s="85"/>
      <c r="K374" s="85"/>
      <c r="L374" s="85"/>
      <c r="M374" s="85"/>
      <c r="N374" s="86"/>
      <c r="O374" s="86"/>
      <c r="P374" s="86"/>
      <c r="Q374" s="86"/>
      <c r="R374" s="87"/>
      <c r="S374" s="98"/>
      <c r="T374" s="141"/>
      <c r="U374" s="120"/>
      <c r="V374" s="135"/>
      <c r="W374" s="85"/>
      <c r="X374" s="118"/>
      <c r="Z374" s="82"/>
      <c r="AA374" s="82"/>
      <c r="AB374" s="145"/>
      <c r="AC374" s="143"/>
      <c r="AD374" s="152"/>
      <c r="AE374" s="152"/>
      <c r="AF374" s="152"/>
      <c r="AH374" s="84"/>
      <c r="AI374" s="84"/>
      <c r="AJ374" s="84"/>
      <c r="AK374" s="84"/>
      <c r="AL374" s="84"/>
      <c r="AM374" s="84"/>
      <c r="AN374" s="84"/>
      <c r="AO374" s="84"/>
      <c r="AP374" s="84"/>
      <c r="AQ374" s="84"/>
      <c r="AR374" s="84"/>
    </row>
    <row r="375" spans="2:44" s="146" customFormat="1" x14ac:dyDescent="0.2">
      <c r="B375" s="94"/>
      <c r="C375" s="94"/>
      <c r="D375" s="94"/>
      <c r="E375" s="94"/>
      <c r="F375" s="85"/>
      <c r="G375" s="85"/>
      <c r="H375" s="85"/>
      <c r="I375" s="85"/>
      <c r="J375" s="85"/>
      <c r="K375" s="85"/>
      <c r="L375" s="85"/>
      <c r="M375" s="85"/>
      <c r="N375" s="86"/>
      <c r="O375" s="86"/>
      <c r="P375" s="86"/>
      <c r="Q375" s="86"/>
      <c r="R375" s="87"/>
      <c r="S375" s="98"/>
      <c r="T375" s="141"/>
      <c r="U375" s="120"/>
      <c r="V375" s="135"/>
      <c r="W375" s="85"/>
      <c r="X375" s="118"/>
      <c r="Z375" s="82"/>
      <c r="AA375" s="82"/>
      <c r="AB375" s="145"/>
      <c r="AC375" s="143"/>
      <c r="AD375" s="152"/>
      <c r="AE375" s="152"/>
      <c r="AF375" s="152"/>
      <c r="AH375" s="84"/>
      <c r="AI375" s="84"/>
      <c r="AJ375" s="84"/>
      <c r="AK375" s="84"/>
      <c r="AL375" s="84"/>
      <c r="AM375" s="84"/>
      <c r="AN375" s="84"/>
      <c r="AO375" s="84"/>
      <c r="AP375" s="84"/>
      <c r="AQ375" s="84"/>
      <c r="AR375" s="84"/>
    </row>
    <row r="376" spans="2:44" s="146" customFormat="1" x14ac:dyDescent="0.2">
      <c r="B376" s="94"/>
      <c r="C376" s="94"/>
      <c r="D376" s="94"/>
      <c r="E376" s="94"/>
      <c r="F376" s="85"/>
      <c r="G376" s="85"/>
      <c r="H376" s="85"/>
      <c r="I376" s="85"/>
      <c r="J376" s="85"/>
      <c r="K376" s="85"/>
      <c r="L376" s="85"/>
      <c r="M376" s="85"/>
      <c r="N376" s="86"/>
      <c r="O376" s="86"/>
      <c r="P376" s="86"/>
      <c r="Q376" s="86"/>
      <c r="R376" s="87"/>
      <c r="S376" s="98"/>
      <c r="T376" s="141"/>
      <c r="U376" s="120"/>
      <c r="V376" s="135"/>
      <c r="W376" s="85"/>
      <c r="X376" s="118"/>
      <c r="Z376" s="82"/>
      <c r="AA376" s="82"/>
      <c r="AB376" s="145"/>
      <c r="AC376" s="143"/>
      <c r="AD376" s="152"/>
      <c r="AE376" s="152"/>
      <c r="AF376" s="152"/>
      <c r="AH376" s="84"/>
      <c r="AI376" s="84"/>
      <c r="AJ376" s="84"/>
      <c r="AK376" s="84"/>
      <c r="AL376" s="84"/>
      <c r="AM376" s="84"/>
      <c r="AN376" s="84"/>
      <c r="AO376" s="84"/>
      <c r="AP376" s="84"/>
      <c r="AQ376" s="84"/>
      <c r="AR376" s="84"/>
    </row>
    <row r="377" spans="2:44" s="146" customFormat="1" x14ac:dyDescent="0.2">
      <c r="B377" s="94"/>
      <c r="C377" s="94"/>
      <c r="D377" s="94"/>
      <c r="E377" s="94"/>
      <c r="F377" s="85"/>
      <c r="G377" s="85"/>
      <c r="H377" s="85"/>
      <c r="I377" s="85"/>
      <c r="J377" s="85"/>
      <c r="K377" s="85"/>
      <c r="L377" s="85"/>
      <c r="M377" s="85"/>
      <c r="N377" s="86"/>
      <c r="O377" s="86"/>
      <c r="P377" s="86"/>
      <c r="Q377" s="86"/>
      <c r="R377" s="87"/>
      <c r="S377" s="98"/>
      <c r="T377" s="141"/>
      <c r="U377" s="120"/>
      <c r="V377" s="135"/>
      <c r="W377" s="85"/>
      <c r="X377" s="118"/>
      <c r="Z377" s="82"/>
      <c r="AA377" s="82"/>
      <c r="AB377" s="145"/>
      <c r="AC377" s="143"/>
      <c r="AD377" s="152"/>
      <c r="AE377" s="152"/>
      <c r="AF377" s="152"/>
      <c r="AH377" s="84"/>
      <c r="AI377" s="84"/>
      <c r="AJ377" s="84"/>
      <c r="AK377" s="84"/>
      <c r="AL377" s="84"/>
      <c r="AM377" s="84"/>
      <c r="AN377" s="84"/>
      <c r="AO377" s="84"/>
      <c r="AP377" s="84"/>
      <c r="AQ377" s="84"/>
      <c r="AR377" s="84"/>
    </row>
    <row r="378" spans="2:44" s="146" customFormat="1" x14ac:dyDescent="0.2">
      <c r="B378" s="94"/>
      <c r="C378" s="94"/>
      <c r="D378" s="94"/>
      <c r="E378" s="94"/>
      <c r="F378" s="85"/>
      <c r="G378" s="85"/>
      <c r="H378" s="85"/>
      <c r="I378" s="85"/>
      <c r="J378" s="85"/>
      <c r="K378" s="85"/>
      <c r="L378" s="85"/>
      <c r="M378" s="85"/>
      <c r="N378" s="86"/>
      <c r="O378" s="86"/>
      <c r="P378" s="86"/>
      <c r="Q378" s="86"/>
      <c r="R378" s="87"/>
      <c r="S378" s="98"/>
      <c r="T378" s="141"/>
      <c r="U378" s="120"/>
      <c r="V378" s="135"/>
      <c r="W378" s="85"/>
      <c r="X378" s="118"/>
      <c r="Z378" s="82"/>
      <c r="AA378" s="82"/>
      <c r="AB378" s="145"/>
      <c r="AC378" s="143"/>
      <c r="AD378" s="152"/>
      <c r="AE378" s="152"/>
      <c r="AF378" s="152"/>
      <c r="AH378" s="84"/>
      <c r="AI378" s="84"/>
      <c r="AJ378" s="84"/>
      <c r="AK378" s="84"/>
      <c r="AL378" s="84"/>
      <c r="AM378" s="84"/>
      <c r="AN378" s="84"/>
      <c r="AO378" s="84"/>
      <c r="AP378" s="84"/>
      <c r="AQ378" s="84"/>
      <c r="AR378" s="84"/>
    </row>
    <row r="379" spans="2:44" s="146" customFormat="1" x14ac:dyDescent="0.2">
      <c r="B379" s="94"/>
      <c r="C379" s="94"/>
      <c r="D379" s="94"/>
      <c r="E379" s="94"/>
      <c r="F379" s="85"/>
      <c r="G379" s="85"/>
      <c r="H379" s="85"/>
      <c r="I379" s="85"/>
      <c r="J379" s="85"/>
      <c r="K379" s="85"/>
      <c r="L379" s="85"/>
      <c r="M379" s="85"/>
      <c r="N379" s="86"/>
      <c r="O379" s="86"/>
      <c r="P379" s="86"/>
      <c r="Q379" s="86"/>
      <c r="R379" s="87"/>
      <c r="S379" s="98"/>
      <c r="T379" s="141"/>
      <c r="U379" s="120"/>
      <c r="V379" s="135"/>
      <c r="W379" s="85"/>
      <c r="X379" s="118"/>
      <c r="Z379" s="82"/>
      <c r="AA379" s="82"/>
      <c r="AB379" s="145"/>
      <c r="AC379" s="143"/>
      <c r="AD379" s="152"/>
      <c r="AE379" s="152"/>
      <c r="AF379" s="152"/>
      <c r="AH379" s="84"/>
      <c r="AI379" s="84"/>
      <c r="AJ379" s="84"/>
      <c r="AK379" s="84"/>
      <c r="AL379" s="84"/>
      <c r="AM379" s="84"/>
      <c r="AN379" s="84"/>
      <c r="AO379" s="84"/>
      <c r="AP379" s="84"/>
      <c r="AQ379" s="84"/>
      <c r="AR379" s="84"/>
    </row>
    <row r="380" spans="2:44" s="146" customFormat="1" x14ac:dyDescent="0.2">
      <c r="B380" s="94"/>
      <c r="C380" s="94"/>
      <c r="D380" s="94"/>
      <c r="E380" s="94"/>
      <c r="F380" s="85"/>
      <c r="G380" s="85"/>
      <c r="H380" s="85"/>
      <c r="I380" s="85"/>
      <c r="J380" s="85"/>
      <c r="K380" s="85"/>
      <c r="L380" s="85"/>
      <c r="M380" s="85"/>
      <c r="N380" s="86"/>
      <c r="O380" s="86"/>
      <c r="P380" s="86"/>
      <c r="Q380" s="86"/>
      <c r="R380" s="87"/>
      <c r="S380" s="98"/>
      <c r="T380" s="141"/>
      <c r="U380" s="120"/>
      <c r="V380" s="135"/>
      <c r="W380" s="85"/>
      <c r="X380" s="118"/>
      <c r="Z380" s="82"/>
      <c r="AA380" s="82"/>
      <c r="AB380" s="145"/>
      <c r="AC380" s="143"/>
      <c r="AD380" s="152"/>
      <c r="AE380" s="152"/>
      <c r="AF380" s="152"/>
      <c r="AH380" s="84"/>
      <c r="AI380" s="84"/>
      <c r="AJ380" s="84"/>
      <c r="AK380" s="84"/>
      <c r="AL380" s="84"/>
      <c r="AM380" s="84"/>
      <c r="AN380" s="84"/>
      <c r="AO380" s="84"/>
      <c r="AP380" s="84"/>
      <c r="AQ380" s="84"/>
      <c r="AR380" s="84"/>
    </row>
    <row r="381" spans="2:44" s="146" customFormat="1" x14ac:dyDescent="0.2">
      <c r="B381" s="94"/>
      <c r="C381" s="94"/>
      <c r="D381" s="94"/>
      <c r="E381" s="94"/>
      <c r="F381" s="85"/>
      <c r="G381" s="85"/>
      <c r="H381" s="85"/>
      <c r="I381" s="85"/>
      <c r="J381" s="85"/>
      <c r="K381" s="85"/>
      <c r="L381" s="85"/>
      <c r="M381" s="85"/>
      <c r="N381" s="86"/>
      <c r="O381" s="86"/>
      <c r="P381" s="86"/>
      <c r="Q381" s="86"/>
      <c r="R381" s="87"/>
      <c r="S381" s="98"/>
      <c r="T381" s="141"/>
      <c r="U381" s="120"/>
      <c r="V381" s="135"/>
      <c r="W381" s="85"/>
      <c r="X381" s="118"/>
      <c r="Z381" s="82"/>
      <c r="AA381" s="82"/>
      <c r="AB381" s="145"/>
      <c r="AC381" s="143"/>
      <c r="AD381" s="152"/>
      <c r="AE381" s="152"/>
      <c r="AF381" s="152"/>
      <c r="AH381" s="84"/>
      <c r="AI381" s="84"/>
      <c r="AJ381" s="84"/>
      <c r="AK381" s="84"/>
      <c r="AL381" s="84"/>
      <c r="AM381" s="84"/>
      <c r="AN381" s="84"/>
      <c r="AO381" s="84"/>
      <c r="AP381" s="84"/>
      <c r="AQ381" s="84"/>
      <c r="AR381" s="84"/>
    </row>
    <row r="382" spans="2:44" s="146" customFormat="1" x14ac:dyDescent="0.2">
      <c r="B382" s="94"/>
      <c r="C382" s="94"/>
      <c r="D382" s="94"/>
      <c r="E382" s="94"/>
      <c r="F382" s="85"/>
      <c r="G382" s="85"/>
      <c r="H382" s="85"/>
      <c r="I382" s="85"/>
      <c r="J382" s="85"/>
      <c r="K382" s="85"/>
      <c r="L382" s="85"/>
      <c r="M382" s="85"/>
      <c r="N382" s="86"/>
      <c r="O382" s="86"/>
      <c r="P382" s="86"/>
      <c r="Q382" s="86"/>
      <c r="R382" s="87"/>
      <c r="S382" s="98"/>
      <c r="T382" s="141"/>
      <c r="U382" s="120"/>
      <c r="V382" s="135"/>
      <c r="W382" s="85"/>
      <c r="X382" s="118"/>
      <c r="Z382" s="82"/>
      <c r="AA382" s="82"/>
      <c r="AB382" s="145"/>
      <c r="AC382" s="143"/>
      <c r="AD382" s="152"/>
      <c r="AE382" s="152"/>
      <c r="AF382" s="152"/>
      <c r="AH382" s="84"/>
      <c r="AI382" s="84"/>
      <c r="AJ382" s="84"/>
      <c r="AK382" s="84"/>
      <c r="AL382" s="84"/>
      <c r="AM382" s="84"/>
      <c r="AN382" s="84"/>
      <c r="AO382" s="84"/>
      <c r="AP382" s="84"/>
      <c r="AQ382" s="84"/>
      <c r="AR382" s="84"/>
    </row>
    <row r="383" spans="2:44" s="146" customFormat="1" x14ac:dyDescent="0.2">
      <c r="B383" s="94"/>
      <c r="C383" s="94"/>
      <c r="D383" s="94"/>
      <c r="E383" s="94"/>
      <c r="F383" s="85"/>
      <c r="G383" s="85"/>
      <c r="H383" s="85"/>
      <c r="I383" s="85"/>
      <c r="J383" s="85"/>
      <c r="K383" s="85"/>
      <c r="L383" s="85"/>
      <c r="M383" s="85"/>
      <c r="N383" s="86"/>
      <c r="O383" s="86"/>
      <c r="P383" s="86"/>
      <c r="Q383" s="86"/>
      <c r="R383" s="87"/>
      <c r="S383" s="98"/>
      <c r="T383" s="141"/>
      <c r="U383" s="120"/>
      <c r="V383" s="135"/>
      <c r="W383" s="85"/>
      <c r="X383" s="118"/>
      <c r="Z383" s="82"/>
      <c r="AA383" s="82"/>
      <c r="AB383" s="145"/>
      <c r="AC383" s="143"/>
      <c r="AD383" s="152"/>
      <c r="AE383" s="152"/>
      <c r="AF383" s="152"/>
      <c r="AH383" s="84"/>
      <c r="AI383" s="84"/>
      <c r="AJ383" s="84"/>
      <c r="AK383" s="84"/>
      <c r="AL383" s="84"/>
      <c r="AM383" s="84"/>
      <c r="AN383" s="84"/>
      <c r="AO383" s="84"/>
      <c r="AP383" s="84"/>
      <c r="AQ383" s="84"/>
      <c r="AR383" s="84"/>
    </row>
    <row r="384" spans="2:44" s="146" customFormat="1" x14ac:dyDescent="0.2">
      <c r="B384" s="94"/>
      <c r="C384" s="94"/>
      <c r="D384" s="94"/>
      <c r="E384" s="94"/>
      <c r="F384" s="85"/>
      <c r="G384" s="85"/>
      <c r="H384" s="85"/>
      <c r="I384" s="85"/>
      <c r="J384" s="85"/>
      <c r="K384" s="85"/>
      <c r="L384" s="85"/>
      <c r="M384" s="85"/>
      <c r="N384" s="86"/>
      <c r="O384" s="86"/>
      <c r="P384" s="86"/>
      <c r="Q384" s="86"/>
      <c r="R384" s="87"/>
      <c r="S384" s="98"/>
      <c r="T384" s="141"/>
      <c r="U384" s="120"/>
      <c r="V384" s="135"/>
      <c r="W384" s="85"/>
      <c r="X384" s="118"/>
      <c r="Z384" s="82"/>
      <c r="AA384" s="82"/>
      <c r="AB384" s="145"/>
      <c r="AC384" s="143"/>
      <c r="AD384" s="152"/>
      <c r="AE384" s="152"/>
      <c r="AF384" s="152"/>
      <c r="AH384" s="84"/>
      <c r="AI384" s="84"/>
      <c r="AJ384" s="84"/>
      <c r="AK384" s="84"/>
      <c r="AL384" s="84"/>
      <c r="AM384" s="84"/>
      <c r="AN384" s="84"/>
      <c r="AO384" s="84"/>
      <c r="AP384" s="84"/>
      <c r="AQ384" s="84"/>
      <c r="AR384" s="84"/>
    </row>
    <row r="385" spans="2:44" s="146" customFormat="1" x14ac:dyDescent="0.2">
      <c r="B385" s="94"/>
      <c r="C385" s="94"/>
      <c r="D385" s="94"/>
      <c r="E385" s="94"/>
      <c r="F385" s="85"/>
      <c r="G385" s="85"/>
      <c r="H385" s="85"/>
      <c r="I385" s="85"/>
      <c r="J385" s="85"/>
      <c r="K385" s="85"/>
      <c r="L385" s="85"/>
      <c r="M385" s="85"/>
      <c r="N385" s="86"/>
      <c r="O385" s="86"/>
      <c r="P385" s="86"/>
      <c r="Q385" s="86"/>
      <c r="R385" s="87"/>
      <c r="S385" s="98"/>
      <c r="T385" s="141"/>
      <c r="U385" s="120"/>
      <c r="V385" s="135"/>
      <c r="W385" s="85"/>
      <c r="X385" s="118"/>
      <c r="Z385" s="82"/>
      <c r="AA385" s="82"/>
      <c r="AB385" s="145"/>
      <c r="AC385" s="143"/>
      <c r="AD385" s="152"/>
      <c r="AE385" s="152"/>
      <c r="AF385" s="152"/>
      <c r="AH385" s="84"/>
      <c r="AI385" s="84"/>
      <c r="AJ385" s="84"/>
      <c r="AK385" s="84"/>
      <c r="AL385" s="84"/>
      <c r="AM385" s="84"/>
      <c r="AN385" s="84"/>
      <c r="AO385" s="84"/>
      <c r="AP385" s="84"/>
      <c r="AQ385" s="84"/>
      <c r="AR385" s="84"/>
    </row>
    <row r="386" spans="2:44" s="146" customFormat="1" x14ac:dyDescent="0.2">
      <c r="B386" s="94"/>
      <c r="C386" s="94"/>
      <c r="D386" s="94"/>
      <c r="E386" s="94"/>
      <c r="F386" s="85"/>
      <c r="G386" s="85"/>
      <c r="H386" s="85"/>
      <c r="I386" s="85"/>
      <c r="J386" s="85"/>
      <c r="K386" s="85"/>
      <c r="L386" s="85"/>
      <c r="M386" s="85"/>
      <c r="N386" s="86"/>
      <c r="O386" s="86"/>
      <c r="P386" s="86"/>
      <c r="Q386" s="86"/>
      <c r="R386" s="87"/>
      <c r="S386" s="98"/>
      <c r="T386" s="141"/>
      <c r="U386" s="120"/>
      <c r="V386" s="135"/>
      <c r="W386" s="85"/>
      <c r="X386" s="118"/>
      <c r="Z386" s="82"/>
      <c r="AA386" s="82"/>
      <c r="AB386" s="145"/>
      <c r="AC386" s="143"/>
      <c r="AD386" s="152"/>
      <c r="AE386" s="152"/>
      <c r="AF386" s="152"/>
      <c r="AH386" s="84"/>
      <c r="AI386" s="84"/>
      <c r="AJ386" s="84"/>
      <c r="AK386" s="84"/>
      <c r="AL386" s="84"/>
      <c r="AM386" s="84"/>
      <c r="AN386" s="84"/>
      <c r="AO386" s="84"/>
      <c r="AP386" s="84"/>
      <c r="AQ386" s="84"/>
      <c r="AR386" s="84"/>
    </row>
    <row r="387" spans="2:44" s="146" customFormat="1" x14ac:dyDescent="0.2">
      <c r="B387" s="94"/>
      <c r="C387" s="94"/>
      <c r="D387" s="94"/>
      <c r="E387" s="94"/>
      <c r="F387" s="85"/>
      <c r="G387" s="85"/>
      <c r="H387" s="85"/>
      <c r="I387" s="85"/>
      <c r="J387" s="85"/>
      <c r="K387" s="85"/>
      <c r="L387" s="85"/>
      <c r="M387" s="85"/>
      <c r="N387" s="86"/>
      <c r="O387" s="86"/>
      <c r="P387" s="86"/>
      <c r="Q387" s="86"/>
      <c r="R387" s="87"/>
      <c r="S387" s="98"/>
      <c r="T387" s="141"/>
      <c r="U387" s="120"/>
      <c r="V387" s="135"/>
      <c r="W387" s="85"/>
      <c r="X387" s="118"/>
      <c r="Z387" s="82"/>
      <c r="AA387" s="82"/>
      <c r="AB387" s="145"/>
      <c r="AC387" s="143"/>
      <c r="AD387" s="152"/>
      <c r="AE387" s="152"/>
      <c r="AF387" s="152"/>
      <c r="AH387" s="84"/>
      <c r="AI387" s="84"/>
      <c r="AJ387" s="84"/>
      <c r="AK387" s="84"/>
      <c r="AL387" s="84"/>
      <c r="AM387" s="84"/>
      <c r="AN387" s="84"/>
      <c r="AO387" s="84"/>
      <c r="AP387" s="84"/>
      <c r="AQ387" s="84"/>
      <c r="AR387" s="84"/>
    </row>
    <row r="388" spans="2:44" s="146" customFormat="1" x14ac:dyDescent="0.2">
      <c r="B388" s="94"/>
      <c r="C388" s="94"/>
      <c r="D388" s="94"/>
      <c r="E388" s="94"/>
      <c r="F388" s="85"/>
      <c r="G388" s="85"/>
      <c r="H388" s="85"/>
      <c r="I388" s="85"/>
      <c r="J388" s="85"/>
      <c r="K388" s="85"/>
      <c r="L388" s="85"/>
      <c r="M388" s="85"/>
      <c r="N388" s="86"/>
      <c r="O388" s="86"/>
      <c r="P388" s="86"/>
      <c r="Q388" s="86"/>
      <c r="R388" s="87"/>
      <c r="S388" s="98"/>
      <c r="T388" s="141"/>
      <c r="U388" s="120"/>
      <c r="V388" s="135"/>
      <c r="W388" s="85"/>
      <c r="X388" s="118"/>
      <c r="Z388" s="82"/>
      <c r="AA388" s="82"/>
      <c r="AB388" s="145"/>
      <c r="AC388" s="143"/>
      <c r="AD388" s="152"/>
      <c r="AE388" s="152"/>
      <c r="AF388" s="152"/>
      <c r="AH388" s="84"/>
      <c r="AI388" s="84"/>
      <c r="AJ388" s="84"/>
      <c r="AK388" s="84"/>
      <c r="AL388" s="84"/>
      <c r="AM388" s="84"/>
      <c r="AN388" s="84"/>
      <c r="AO388" s="84"/>
      <c r="AP388" s="84"/>
      <c r="AQ388" s="84"/>
      <c r="AR388" s="84"/>
    </row>
    <row r="389" spans="2:44" s="146" customFormat="1" x14ac:dyDescent="0.2">
      <c r="B389" s="94"/>
      <c r="C389" s="94"/>
      <c r="D389" s="94"/>
      <c r="E389" s="94"/>
      <c r="F389" s="85"/>
      <c r="G389" s="85"/>
      <c r="H389" s="85"/>
      <c r="I389" s="85"/>
      <c r="J389" s="85"/>
      <c r="K389" s="85"/>
      <c r="L389" s="85"/>
      <c r="M389" s="85"/>
      <c r="N389" s="86"/>
      <c r="O389" s="86"/>
      <c r="P389" s="86"/>
      <c r="Q389" s="86"/>
      <c r="R389" s="87"/>
      <c r="S389" s="98"/>
      <c r="T389" s="141"/>
      <c r="U389" s="120"/>
      <c r="V389" s="135"/>
      <c r="W389" s="85"/>
      <c r="X389" s="118"/>
      <c r="Z389" s="82"/>
      <c r="AA389" s="82"/>
      <c r="AB389" s="145"/>
      <c r="AC389" s="143"/>
      <c r="AD389" s="152"/>
      <c r="AE389" s="152"/>
      <c r="AF389" s="152"/>
      <c r="AH389" s="84"/>
      <c r="AI389" s="84"/>
      <c r="AJ389" s="84"/>
      <c r="AK389" s="84"/>
      <c r="AL389" s="84"/>
      <c r="AM389" s="84"/>
      <c r="AN389" s="84"/>
      <c r="AO389" s="84"/>
      <c r="AP389" s="84"/>
      <c r="AQ389" s="84"/>
      <c r="AR389" s="84"/>
    </row>
    <row r="390" spans="2:44" s="146" customFormat="1" x14ac:dyDescent="0.2">
      <c r="B390" s="94"/>
      <c r="C390" s="94"/>
      <c r="D390" s="94"/>
      <c r="E390" s="94"/>
      <c r="F390" s="85"/>
      <c r="G390" s="85"/>
      <c r="H390" s="85"/>
      <c r="I390" s="85"/>
      <c r="J390" s="85"/>
      <c r="K390" s="85"/>
      <c r="L390" s="85"/>
      <c r="M390" s="85"/>
      <c r="N390" s="86"/>
      <c r="O390" s="86"/>
      <c r="P390" s="86"/>
      <c r="Q390" s="86"/>
      <c r="R390" s="87"/>
      <c r="S390" s="98"/>
      <c r="T390" s="141"/>
      <c r="U390" s="120"/>
      <c r="V390" s="135"/>
      <c r="W390" s="85"/>
      <c r="X390" s="118"/>
      <c r="Z390" s="82"/>
      <c r="AA390" s="82"/>
      <c r="AB390" s="145"/>
      <c r="AC390" s="143"/>
      <c r="AD390" s="152"/>
      <c r="AE390" s="152"/>
      <c r="AF390" s="152"/>
      <c r="AH390" s="84"/>
      <c r="AI390" s="84"/>
      <c r="AJ390" s="84"/>
      <c r="AK390" s="84"/>
      <c r="AL390" s="84"/>
      <c r="AM390" s="84"/>
      <c r="AN390" s="84"/>
      <c r="AO390" s="84"/>
      <c r="AP390" s="84"/>
      <c r="AQ390" s="84"/>
      <c r="AR390" s="84"/>
    </row>
    <row r="391" spans="2:44" s="146" customFormat="1" x14ac:dyDescent="0.2">
      <c r="B391" s="94"/>
      <c r="C391" s="94"/>
      <c r="D391" s="94"/>
      <c r="E391" s="94"/>
      <c r="F391" s="85"/>
      <c r="G391" s="85"/>
      <c r="H391" s="85"/>
      <c r="I391" s="85"/>
      <c r="J391" s="85"/>
      <c r="K391" s="85"/>
      <c r="L391" s="85"/>
      <c r="M391" s="85"/>
      <c r="N391" s="86"/>
      <c r="O391" s="86"/>
      <c r="P391" s="86"/>
      <c r="Q391" s="86"/>
      <c r="R391" s="87"/>
      <c r="S391" s="98"/>
      <c r="T391" s="141"/>
      <c r="U391" s="120"/>
      <c r="V391" s="135"/>
      <c r="W391" s="85"/>
      <c r="X391" s="118"/>
      <c r="Z391" s="82"/>
      <c r="AA391" s="82"/>
      <c r="AB391" s="145"/>
      <c r="AC391" s="143"/>
      <c r="AD391" s="152"/>
      <c r="AE391" s="152"/>
      <c r="AF391" s="152"/>
      <c r="AH391" s="84"/>
      <c r="AI391" s="84"/>
      <c r="AJ391" s="84"/>
      <c r="AK391" s="84"/>
      <c r="AL391" s="84"/>
      <c r="AM391" s="84"/>
      <c r="AN391" s="84"/>
      <c r="AO391" s="84"/>
      <c r="AP391" s="84"/>
      <c r="AQ391" s="84"/>
      <c r="AR391" s="84"/>
    </row>
    <row r="392" spans="2:44" s="146" customFormat="1" x14ac:dyDescent="0.2">
      <c r="B392" s="94"/>
      <c r="C392" s="94"/>
      <c r="D392" s="94"/>
      <c r="E392" s="94"/>
      <c r="F392" s="85"/>
      <c r="G392" s="85"/>
      <c r="H392" s="85"/>
      <c r="I392" s="85"/>
      <c r="J392" s="85"/>
      <c r="K392" s="85"/>
      <c r="L392" s="85"/>
      <c r="M392" s="85"/>
      <c r="N392" s="86"/>
      <c r="O392" s="86"/>
      <c r="P392" s="86"/>
      <c r="Q392" s="86"/>
      <c r="R392" s="87"/>
      <c r="S392" s="98"/>
      <c r="T392" s="141"/>
      <c r="U392" s="120"/>
      <c r="V392" s="135"/>
      <c r="W392" s="85"/>
      <c r="X392" s="118"/>
      <c r="Z392" s="82"/>
      <c r="AA392" s="82"/>
      <c r="AB392" s="145"/>
      <c r="AC392" s="143"/>
      <c r="AD392" s="152"/>
      <c r="AE392" s="152"/>
      <c r="AF392" s="152"/>
      <c r="AH392" s="84"/>
      <c r="AI392" s="84"/>
      <c r="AJ392" s="84"/>
      <c r="AK392" s="84"/>
      <c r="AL392" s="84"/>
      <c r="AM392" s="84"/>
      <c r="AN392" s="84"/>
      <c r="AO392" s="84"/>
      <c r="AP392" s="84"/>
      <c r="AQ392" s="84"/>
      <c r="AR392" s="84"/>
    </row>
    <row r="393" spans="2:44" s="146" customFormat="1" x14ac:dyDescent="0.2">
      <c r="B393" s="94"/>
      <c r="C393" s="94"/>
      <c r="D393" s="94"/>
      <c r="E393" s="94"/>
      <c r="F393" s="85"/>
      <c r="G393" s="85"/>
      <c r="H393" s="85"/>
      <c r="I393" s="85"/>
      <c r="J393" s="85"/>
      <c r="K393" s="85"/>
      <c r="L393" s="85"/>
      <c r="M393" s="85"/>
      <c r="N393" s="86"/>
      <c r="O393" s="86"/>
      <c r="P393" s="86"/>
      <c r="Q393" s="86"/>
      <c r="R393" s="87"/>
      <c r="S393" s="98"/>
      <c r="T393" s="141"/>
      <c r="U393" s="120"/>
      <c r="V393" s="135"/>
      <c r="W393" s="85"/>
      <c r="X393" s="118"/>
      <c r="Z393" s="82"/>
      <c r="AA393" s="82"/>
      <c r="AB393" s="145"/>
      <c r="AC393" s="143"/>
      <c r="AD393" s="152"/>
      <c r="AE393" s="152"/>
      <c r="AF393" s="152"/>
      <c r="AH393" s="84"/>
      <c r="AI393" s="84"/>
      <c r="AJ393" s="84"/>
      <c r="AK393" s="84"/>
      <c r="AL393" s="84"/>
      <c r="AM393" s="84"/>
      <c r="AN393" s="84"/>
      <c r="AO393" s="84"/>
      <c r="AP393" s="84"/>
      <c r="AQ393" s="84"/>
      <c r="AR393" s="84"/>
    </row>
    <row r="394" spans="2:44" s="146" customFormat="1" x14ac:dyDescent="0.2">
      <c r="B394" s="94"/>
      <c r="C394" s="94"/>
      <c r="D394" s="94"/>
      <c r="E394" s="94"/>
      <c r="F394" s="85"/>
      <c r="G394" s="85"/>
      <c r="H394" s="85"/>
      <c r="I394" s="85"/>
      <c r="J394" s="85"/>
      <c r="K394" s="85"/>
      <c r="L394" s="85"/>
      <c r="M394" s="85"/>
      <c r="N394" s="86"/>
      <c r="O394" s="86"/>
      <c r="P394" s="86"/>
      <c r="Q394" s="86"/>
      <c r="R394" s="87"/>
      <c r="S394" s="98"/>
      <c r="T394" s="141"/>
      <c r="U394" s="120"/>
      <c r="V394" s="135"/>
      <c r="W394" s="85"/>
      <c r="X394" s="118"/>
      <c r="Z394" s="82"/>
      <c r="AA394" s="82"/>
      <c r="AB394" s="145"/>
      <c r="AC394" s="143"/>
      <c r="AD394" s="152"/>
      <c r="AE394" s="152"/>
      <c r="AF394" s="152"/>
      <c r="AH394" s="84"/>
      <c r="AI394" s="84"/>
      <c r="AJ394" s="84"/>
      <c r="AK394" s="84"/>
      <c r="AL394" s="84"/>
      <c r="AM394" s="84"/>
      <c r="AN394" s="84"/>
      <c r="AO394" s="84"/>
      <c r="AP394" s="84"/>
      <c r="AQ394" s="84"/>
      <c r="AR394" s="84"/>
    </row>
    <row r="395" spans="2:44" s="146" customFormat="1" x14ac:dyDescent="0.2">
      <c r="B395" s="94"/>
      <c r="C395" s="94"/>
      <c r="D395" s="94"/>
      <c r="E395" s="94"/>
      <c r="F395" s="85"/>
      <c r="G395" s="85"/>
      <c r="H395" s="85"/>
      <c r="I395" s="85"/>
      <c r="J395" s="85"/>
      <c r="K395" s="85"/>
      <c r="L395" s="85"/>
      <c r="M395" s="85"/>
      <c r="N395" s="86"/>
      <c r="O395" s="86"/>
      <c r="P395" s="86"/>
      <c r="Q395" s="86"/>
      <c r="R395" s="87"/>
      <c r="S395" s="98"/>
      <c r="T395" s="141"/>
      <c r="U395" s="120"/>
      <c r="V395" s="135"/>
      <c r="W395" s="85"/>
      <c r="X395" s="118"/>
      <c r="Z395" s="82"/>
      <c r="AA395" s="82"/>
      <c r="AB395" s="145"/>
      <c r="AC395" s="143"/>
      <c r="AD395" s="152"/>
      <c r="AE395" s="152"/>
      <c r="AF395" s="152"/>
      <c r="AH395" s="84"/>
      <c r="AI395" s="84"/>
      <c r="AJ395" s="84"/>
      <c r="AK395" s="84"/>
      <c r="AL395" s="84"/>
      <c r="AM395" s="84"/>
      <c r="AN395" s="84"/>
      <c r="AO395" s="84"/>
      <c r="AP395" s="84"/>
      <c r="AQ395" s="84"/>
      <c r="AR395" s="84"/>
    </row>
    <row r="396" spans="2:44" s="146" customFormat="1" x14ac:dyDescent="0.2">
      <c r="B396" s="94"/>
      <c r="C396" s="94"/>
      <c r="D396" s="94"/>
      <c r="E396" s="94"/>
      <c r="F396" s="85"/>
      <c r="G396" s="85"/>
      <c r="H396" s="85"/>
      <c r="I396" s="85"/>
      <c r="J396" s="85"/>
      <c r="K396" s="85"/>
      <c r="L396" s="85"/>
      <c r="M396" s="85"/>
      <c r="N396" s="86"/>
      <c r="O396" s="86"/>
      <c r="P396" s="86"/>
      <c r="Q396" s="86"/>
      <c r="R396" s="87"/>
      <c r="S396" s="98"/>
      <c r="T396" s="141"/>
      <c r="U396" s="120"/>
      <c r="V396" s="135"/>
      <c r="W396" s="85"/>
      <c r="X396" s="118"/>
      <c r="Z396" s="82"/>
      <c r="AA396" s="82"/>
      <c r="AB396" s="145"/>
      <c r="AC396" s="143"/>
      <c r="AD396" s="152"/>
      <c r="AE396" s="152"/>
      <c r="AF396" s="152"/>
      <c r="AH396" s="84"/>
      <c r="AI396" s="84"/>
      <c r="AJ396" s="84"/>
      <c r="AK396" s="84"/>
      <c r="AL396" s="84"/>
      <c r="AM396" s="84"/>
      <c r="AN396" s="84"/>
      <c r="AO396" s="84"/>
      <c r="AP396" s="84"/>
      <c r="AQ396" s="84"/>
      <c r="AR396" s="84"/>
    </row>
    <row r="397" spans="2:44" s="146" customFormat="1" x14ac:dyDescent="0.2">
      <c r="B397" s="94"/>
      <c r="C397" s="94"/>
      <c r="D397" s="94"/>
      <c r="E397" s="94"/>
      <c r="F397" s="85"/>
      <c r="G397" s="85"/>
      <c r="H397" s="85"/>
      <c r="I397" s="85"/>
      <c r="J397" s="85"/>
      <c r="K397" s="85"/>
      <c r="L397" s="85"/>
      <c r="M397" s="85"/>
      <c r="N397" s="86"/>
      <c r="O397" s="86"/>
      <c r="P397" s="86"/>
      <c r="Q397" s="86"/>
      <c r="R397" s="87"/>
      <c r="S397" s="98"/>
      <c r="T397" s="141"/>
      <c r="U397" s="120"/>
      <c r="V397" s="135"/>
      <c r="W397" s="85"/>
      <c r="X397" s="118"/>
      <c r="Z397" s="82"/>
      <c r="AA397" s="82"/>
      <c r="AB397" s="145"/>
      <c r="AC397" s="143"/>
      <c r="AD397" s="152"/>
      <c r="AE397" s="152"/>
      <c r="AF397" s="152"/>
      <c r="AH397" s="84"/>
      <c r="AI397" s="84"/>
      <c r="AJ397" s="84"/>
      <c r="AK397" s="84"/>
      <c r="AL397" s="84"/>
      <c r="AM397" s="84"/>
      <c r="AN397" s="84"/>
      <c r="AO397" s="84"/>
      <c r="AP397" s="84"/>
      <c r="AQ397" s="84"/>
      <c r="AR397" s="84"/>
    </row>
    <row r="398" spans="2:44" s="146" customFormat="1" x14ac:dyDescent="0.2">
      <c r="B398" s="94"/>
      <c r="C398" s="94"/>
      <c r="D398" s="94"/>
      <c r="E398" s="94"/>
      <c r="F398" s="85"/>
      <c r="G398" s="85"/>
      <c r="H398" s="85"/>
      <c r="I398" s="85"/>
      <c r="J398" s="85"/>
      <c r="K398" s="85"/>
      <c r="L398" s="85"/>
      <c r="M398" s="85"/>
      <c r="N398" s="86"/>
      <c r="O398" s="86"/>
      <c r="P398" s="86"/>
      <c r="Q398" s="86"/>
      <c r="R398" s="87"/>
      <c r="S398" s="98"/>
      <c r="T398" s="141"/>
      <c r="U398" s="120"/>
      <c r="V398" s="135"/>
      <c r="W398" s="85"/>
      <c r="X398" s="118"/>
      <c r="Z398" s="82"/>
      <c r="AA398" s="82"/>
      <c r="AB398" s="145"/>
      <c r="AC398" s="143"/>
      <c r="AD398" s="152"/>
      <c r="AE398" s="152"/>
      <c r="AF398" s="152"/>
      <c r="AH398" s="84"/>
      <c r="AI398" s="84"/>
      <c r="AJ398" s="84"/>
      <c r="AK398" s="84"/>
      <c r="AL398" s="84"/>
      <c r="AM398" s="84"/>
      <c r="AN398" s="84"/>
      <c r="AO398" s="84"/>
      <c r="AP398" s="84"/>
      <c r="AQ398" s="84"/>
      <c r="AR398" s="84"/>
    </row>
    <row r="399" spans="2:44" s="146" customFormat="1" x14ac:dyDescent="0.2">
      <c r="B399" s="94"/>
      <c r="C399" s="94"/>
      <c r="D399" s="94"/>
      <c r="E399" s="94"/>
      <c r="F399" s="85"/>
      <c r="G399" s="85"/>
      <c r="H399" s="85"/>
      <c r="I399" s="85"/>
      <c r="J399" s="85"/>
      <c r="K399" s="85"/>
      <c r="L399" s="85"/>
      <c r="M399" s="85"/>
      <c r="N399" s="86"/>
      <c r="O399" s="86"/>
      <c r="P399" s="86"/>
      <c r="Q399" s="86"/>
      <c r="R399" s="87"/>
      <c r="S399" s="98"/>
      <c r="T399" s="141"/>
      <c r="U399" s="120"/>
      <c r="V399" s="135"/>
      <c r="W399" s="85"/>
      <c r="X399" s="118"/>
      <c r="Z399" s="82"/>
      <c r="AA399" s="82"/>
      <c r="AB399" s="145"/>
      <c r="AC399" s="143"/>
      <c r="AD399" s="152"/>
      <c r="AE399" s="152"/>
      <c r="AF399" s="152"/>
      <c r="AH399" s="84"/>
      <c r="AI399" s="84"/>
      <c r="AJ399" s="84"/>
      <c r="AK399" s="84"/>
      <c r="AL399" s="84"/>
      <c r="AM399" s="84"/>
      <c r="AN399" s="84"/>
      <c r="AO399" s="84"/>
      <c r="AP399" s="84"/>
      <c r="AQ399" s="84"/>
      <c r="AR399" s="84"/>
    </row>
    <row r="400" spans="2:44" s="146" customFormat="1" x14ac:dyDescent="0.2">
      <c r="B400" s="94"/>
      <c r="C400" s="94"/>
      <c r="D400" s="94"/>
      <c r="E400" s="94"/>
      <c r="F400" s="85"/>
      <c r="G400" s="85"/>
      <c r="H400" s="85"/>
      <c r="I400" s="85"/>
      <c r="J400" s="85"/>
      <c r="K400" s="85"/>
      <c r="L400" s="85"/>
      <c r="M400" s="85"/>
      <c r="N400" s="86"/>
      <c r="O400" s="86"/>
      <c r="P400" s="86"/>
      <c r="Q400" s="86"/>
      <c r="R400" s="87"/>
      <c r="S400" s="98"/>
      <c r="T400" s="141"/>
      <c r="U400" s="120"/>
      <c r="V400" s="135"/>
      <c r="W400" s="85"/>
      <c r="X400" s="118"/>
      <c r="Z400" s="82"/>
      <c r="AA400" s="82"/>
      <c r="AB400" s="145"/>
      <c r="AC400" s="143"/>
      <c r="AD400" s="152"/>
      <c r="AE400" s="152"/>
      <c r="AF400" s="152"/>
      <c r="AH400" s="84"/>
      <c r="AI400" s="84"/>
      <c r="AJ400" s="84"/>
      <c r="AK400" s="84"/>
      <c r="AL400" s="84"/>
      <c r="AM400" s="84"/>
      <c r="AN400" s="84"/>
      <c r="AO400" s="84"/>
      <c r="AP400" s="84"/>
      <c r="AQ400" s="84"/>
      <c r="AR400" s="84"/>
    </row>
    <row r="401" spans="2:44" s="146" customFormat="1" x14ac:dyDescent="0.2">
      <c r="B401" s="94"/>
      <c r="C401" s="94"/>
      <c r="D401" s="94"/>
      <c r="E401" s="94"/>
      <c r="F401" s="85"/>
      <c r="G401" s="85"/>
      <c r="H401" s="85"/>
      <c r="I401" s="85"/>
      <c r="J401" s="85"/>
      <c r="K401" s="85"/>
      <c r="L401" s="85"/>
      <c r="M401" s="85"/>
      <c r="N401" s="86"/>
      <c r="O401" s="86"/>
      <c r="P401" s="86"/>
      <c r="Q401" s="86"/>
      <c r="R401" s="87"/>
      <c r="S401" s="98"/>
      <c r="T401" s="141"/>
      <c r="U401" s="120"/>
      <c r="V401" s="135"/>
      <c r="W401" s="85"/>
      <c r="X401" s="118"/>
      <c r="Z401" s="82"/>
      <c r="AA401" s="82"/>
      <c r="AB401" s="145"/>
      <c r="AC401" s="143"/>
      <c r="AD401" s="152"/>
      <c r="AE401" s="152"/>
      <c r="AF401" s="152"/>
      <c r="AH401" s="84"/>
      <c r="AI401" s="84"/>
      <c r="AJ401" s="84"/>
      <c r="AK401" s="84"/>
      <c r="AL401" s="84"/>
      <c r="AM401" s="84"/>
      <c r="AN401" s="84"/>
      <c r="AO401" s="84"/>
      <c r="AP401" s="84"/>
      <c r="AQ401" s="84"/>
      <c r="AR401" s="84"/>
    </row>
    <row r="402" spans="2:44" s="146" customFormat="1" x14ac:dyDescent="0.2">
      <c r="B402" s="94"/>
      <c r="C402" s="94"/>
      <c r="D402" s="94"/>
      <c r="E402" s="94"/>
      <c r="F402" s="85"/>
      <c r="G402" s="85"/>
      <c r="H402" s="85"/>
      <c r="I402" s="85"/>
      <c r="J402" s="85"/>
      <c r="K402" s="85"/>
      <c r="L402" s="85"/>
      <c r="M402" s="85"/>
      <c r="N402" s="86"/>
      <c r="O402" s="86"/>
      <c r="P402" s="86"/>
      <c r="Q402" s="86"/>
      <c r="R402" s="87"/>
      <c r="S402" s="98"/>
      <c r="T402" s="141"/>
      <c r="U402" s="120"/>
      <c r="V402" s="135"/>
      <c r="W402" s="85"/>
      <c r="X402" s="118"/>
      <c r="Z402" s="82"/>
      <c r="AA402" s="82"/>
      <c r="AB402" s="145"/>
      <c r="AC402" s="143"/>
      <c r="AD402" s="152"/>
      <c r="AE402" s="152"/>
      <c r="AF402" s="152"/>
      <c r="AH402" s="84"/>
      <c r="AI402" s="84"/>
      <c r="AJ402" s="84"/>
      <c r="AK402" s="84"/>
      <c r="AL402" s="84"/>
      <c r="AM402" s="84"/>
      <c r="AN402" s="84"/>
      <c r="AO402" s="84"/>
      <c r="AP402" s="84"/>
      <c r="AQ402" s="84"/>
      <c r="AR402" s="84"/>
    </row>
    <row r="403" spans="2:44" s="146" customFormat="1" x14ac:dyDescent="0.2">
      <c r="B403" s="94"/>
      <c r="C403" s="94"/>
      <c r="D403" s="94"/>
      <c r="E403" s="94"/>
      <c r="F403" s="85"/>
      <c r="G403" s="85"/>
      <c r="H403" s="85"/>
      <c r="I403" s="85"/>
      <c r="J403" s="85"/>
      <c r="K403" s="85"/>
      <c r="L403" s="85"/>
      <c r="M403" s="85"/>
      <c r="N403" s="86"/>
      <c r="O403" s="86"/>
      <c r="P403" s="86"/>
      <c r="Q403" s="86"/>
      <c r="R403" s="87"/>
      <c r="S403" s="98"/>
      <c r="T403" s="141"/>
      <c r="U403" s="120"/>
      <c r="V403" s="135"/>
      <c r="W403" s="85"/>
      <c r="X403" s="118"/>
      <c r="Z403" s="82"/>
      <c r="AA403" s="82"/>
      <c r="AB403" s="145"/>
      <c r="AC403" s="143"/>
      <c r="AD403" s="152"/>
      <c r="AE403" s="152"/>
      <c r="AF403" s="152"/>
      <c r="AH403" s="84"/>
      <c r="AI403" s="84"/>
      <c r="AJ403" s="84"/>
      <c r="AK403" s="84"/>
      <c r="AL403" s="84"/>
      <c r="AM403" s="84"/>
      <c r="AN403" s="84"/>
      <c r="AO403" s="84"/>
      <c r="AP403" s="84"/>
      <c r="AQ403" s="84"/>
      <c r="AR403" s="84"/>
    </row>
    <row r="404" spans="2:44" s="146" customFormat="1" x14ac:dyDescent="0.2">
      <c r="B404" s="94"/>
      <c r="C404" s="94"/>
      <c r="D404" s="94"/>
      <c r="E404" s="94"/>
      <c r="F404" s="85"/>
      <c r="G404" s="85"/>
      <c r="H404" s="85"/>
      <c r="I404" s="85"/>
      <c r="J404" s="85"/>
      <c r="K404" s="85"/>
      <c r="L404" s="85"/>
      <c r="M404" s="85"/>
      <c r="N404" s="86"/>
      <c r="O404" s="86"/>
      <c r="P404" s="86"/>
      <c r="Q404" s="86"/>
      <c r="R404" s="87"/>
      <c r="S404" s="98"/>
      <c r="T404" s="141"/>
      <c r="U404" s="120"/>
      <c r="V404" s="135"/>
      <c r="W404" s="85"/>
      <c r="X404" s="118"/>
      <c r="Z404" s="82"/>
      <c r="AA404" s="82"/>
      <c r="AB404" s="145"/>
      <c r="AC404" s="143"/>
      <c r="AD404" s="152"/>
      <c r="AE404" s="152"/>
      <c r="AF404" s="152"/>
      <c r="AH404" s="84"/>
      <c r="AI404" s="84"/>
      <c r="AJ404" s="84"/>
      <c r="AK404" s="84"/>
      <c r="AL404" s="84"/>
      <c r="AM404" s="84"/>
      <c r="AN404" s="84"/>
      <c r="AO404" s="84"/>
      <c r="AP404" s="84"/>
      <c r="AQ404" s="84"/>
      <c r="AR404" s="84"/>
    </row>
    <row r="405" spans="2:44" s="146" customFormat="1" x14ac:dyDescent="0.2">
      <c r="B405" s="94"/>
      <c r="C405" s="94"/>
      <c r="D405" s="94"/>
      <c r="E405" s="94"/>
      <c r="F405" s="85"/>
      <c r="G405" s="85"/>
      <c r="H405" s="85"/>
      <c r="I405" s="85"/>
      <c r="J405" s="85"/>
      <c r="K405" s="85"/>
      <c r="L405" s="85"/>
      <c r="M405" s="85"/>
      <c r="N405" s="86"/>
      <c r="O405" s="86"/>
      <c r="P405" s="86"/>
      <c r="Q405" s="86"/>
      <c r="R405" s="87"/>
      <c r="S405" s="98"/>
      <c r="T405" s="141"/>
      <c r="U405" s="120"/>
      <c r="V405" s="135"/>
      <c r="W405" s="85"/>
      <c r="X405" s="118"/>
      <c r="Z405" s="82"/>
      <c r="AA405" s="82"/>
      <c r="AB405" s="145"/>
      <c r="AC405" s="143"/>
      <c r="AD405" s="152"/>
      <c r="AE405" s="152"/>
      <c r="AF405" s="152"/>
      <c r="AH405" s="84"/>
      <c r="AI405" s="84"/>
      <c r="AJ405" s="84"/>
      <c r="AK405" s="84"/>
      <c r="AL405" s="84"/>
      <c r="AM405" s="84"/>
      <c r="AN405" s="84"/>
      <c r="AO405" s="84"/>
      <c r="AP405" s="84"/>
      <c r="AQ405" s="84"/>
      <c r="AR405" s="84"/>
    </row>
    <row r="406" spans="2:44" s="146" customFormat="1" x14ac:dyDescent="0.2">
      <c r="B406" s="94"/>
      <c r="C406" s="94"/>
      <c r="D406" s="94"/>
      <c r="E406" s="94"/>
      <c r="F406" s="85"/>
      <c r="G406" s="85"/>
      <c r="H406" s="85"/>
      <c r="I406" s="85"/>
      <c r="J406" s="85"/>
      <c r="K406" s="85"/>
      <c r="L406" s="85"/>
      <c r="M406" s="85"/>
      <c r="N406" s="86"/>
      <c r="O406" s="86"/>
      <c r="P406" s="86"/>
      <c r="Q406" s="86"/>
      <c r="R406" s="87"/>
      <c r="S406" s="98"/>
      <c r="T406" s="141"/>
      <c r="U406" s="120"/>
      <c r="V406" s="135"/>
      <c r="W406" s="85"/>
      <c r="X406" s="118"/>
      <c r="Z406" s="82"/>
      <c r="AA406" s="82"/>
      <c r="AB406" s="145"/>
      <c r="AC406" s="143"/>
      <c r="AD406" s="152"/>
      <c r="AE406" s="152"/>
      <c r="AF406" s="152"/>
      <c r="AH406" s="84"/>
      <c r="AI406" s="84"/>
      <c r="AJ406" s="84"/>
      <c r="AK406" s="84"/>
      <c r="AL406" s="84"/>
      <c r="AM406" s="84"/>
      <c r="AN406" s="84"/>
      <c r="AO406" s="84"/>
      <c r="AP406" s="84"/>
      <c r="AQ406" s="84"/>
      <c r="AR406" s="84"/>
    </row>
    <row r="407" spans="2:44" s="146" customFormat="1" x14ac:dyDescent="0.2">
      <c r="B407" s="94"/>
      <c r="C407" s="94"/>
      <c r="D407" s="94"/>
      <c r="E407" s="94"/>
      <c r="F407" s="85"/>
      <c r="G407" s="85"/>
      <c r="H407" s="85"/>
      <c r="I407" s="85"/>
      <c r="J407" s="85"/>
      <c r="K407" s="85"/>
      <c r="L407" s="85"/>
      <c r="M407" s="85"/>
      <c r="N407" s="86"/>
      <c r="O407" s="86"/>
      <c r="P407" s="86"/>
      <c r="Q407" s="86"/>
      <c r="R407" s="87"/>
      <c r="S407" s="98"/>
      <c r="T407" s="141"/>
      <c r="U407" s="120"/>
      <c r="V407" s="135"/>
      <c r="W407" s="85"/>
      <c r="X407" s="118"/>
      <c r="Z407" s="82"/>
      <c r="AA407" s="82"/>
      <c r="AB407" s="145"/>
      <c r="AC407" s="143"/>
      <c r="AD407" s="152"/>
      <c r="AE407" s="152"/>
      <c r="AF407" s="152"/>
      <c r="AH407" s="84"/>
      <c r="AI407" s="84"/>
      <c r="AJ407" s="84"/>
      <c r="AK407" s="84"/>
      <c r="AL407" s="84"/>
      <c r="AM407" s="84"/>
      <c r="AN407" s="84"/>
      <c r="AO407" s="84"/>
      <c r="AP407" s="84"/>
      <c r="AQ407" s="84"/>
      <c r="AR407" s="84"/>
    </row>
    <row r="408" spans="2:44" s="146" customFormat="1" x14ac:dyDescent="0.2">
      <c r="B408" s="94"/>
      <c r="C408" s="94"/>
      <c r="D408" s="94"/>
      <c r="E408" s="94"/>
      <c r="F408" s="85"/>
      <c r="G408" s="85"/>
      <c r="H408" s="85"/>
      <c r="I408" s="85"/>
      <c r="J408" s="85"/>
      <c r="K408" s="85"/>
      <c r="L408" s="85"/>
      <c r="M408" s="85"/>
      <c r="N408" s="86"/>
      <c r="O408" s="86"/>
      <c r="P408" s="86"/>
      <c r="Q408" s="86"/>
      <c r="R408" s="87"/>
      <c r="S408" s="98"/>
      <c r="T408" s="141"/>
      <c r="U408" s="120"/>
      <c r="V408" s="135"/>
      <c r="W408" s="85"/>
      <c r="X408" s="118"/>
      <c r="Z408" s="82"/>
      <c r="AA408" s="82"/>
      <c r="AB408" s="145"/>
      <c r="AC408" s="143"/>
      <c r="AD408" s="152"/>
      <c r="AE408" s="152"/>
      <c r="AF408" s="152"/>
      <c r="AH408" s="84"/>
      <c r="AI408" s="84"/>
      <c r="AJ408" s="84"/>
      <c r="AK408" s="84"/>
      <c r="AL408" s="84"/>
      <c r="AM408" s="84"/>
      <c r="AN408" s="84"/>
      <c r="AO408" s="84"/>
      <c r="AP408" s="84"/>
      <c r="AQ408" s="84"/>
      <c r="AR408" s="84"/>
    </row>
    <row r="409" spans="2:44" s="146" customFormat="1" x14ac:dyDescent="0.2">
      <c r="B409" s="94"/>
      <c r="C409" s="94"/>
      <c r="D409" s="94"/>
      <c r="E409" s="94"/>
      <c r="F409" s="85"/>
      <c r="G409" s="85"/>
      <c r="H409" s="85"/>
      <c r="I409" s="85"/>
      <c r="J409" s="85"/>
      <c r="K409" s="85"/>
      <c r="L409" s="85"/>
      <c r="M409" s="85"/>
      <c r="N409" s="86"/>
      <c r="O409" s="86"/>
      <c r="P409" s="86"/>
      <c r="Q409" s="86"/>
      <c r="R409" s="87"/>
      <c r="S409" s="98"/>
      <c r="T409" s="141"/>
      <c r="U409" s="120"/>
      <c r="V409" s="135"/>
      <c r="W409" s="85"/>
      <c r="X409" s="118"/>
      <c r="Z409" s="82"/>
      <c r="AA409" s="82"/>
      <c r="AB409" s="145"/>
      <c r="AC409" s="143"/>
      <c r="AD409" s="152"/>
      <c r="AE409" s="152"/>
      <c r="AF409" s="152"/>
      <c r="AH409" s="84"/>
      <c r="AI409" s="84"/>
      <c r="AJ409" s="84"/>
      <c r="AK409" s="84"/>
      <c r="AL409" s="84"/>
      <c r="AM409" s="84"/>
      <c r="AN409" s="84"/>
      <c r="AO409" s="84"/>
      <c r="AP409" s="84"/>
      <c r="AQ409" s="84"/>
      <c r="AR409" s="84"/>
    </row>
    <row r="410" spans="2:44" s="146" customFormat="1" x14ac:dyDescent="0.2">
      <c r="B410" s="94"/>
      <c r="C410" s="94"/>
      <c r="D410" s="94"/>
      <c r="E410" s="94"/>
      <c r="F410" s="85"/>
      <c r="G410" s="85"/>
      <c r="H410" s="85"/>
      <c r="I410" s="85"/>
      <c r="J410" s="85"/>
      <c r="K410" s="85"/>
      <c r="L410" s="85"/>
      <c r="M410" s="85"/>
      <c r="N410" s="86"/>
      <c r="O410" s="86"/>
      <c r="P410" s="86"/>
      <c r="Q410" s="86"/>
      <c r="R410" s="87"/>
      <c r="S410" s="98"/>
      <c r="T410" s="141"/>
      <c r="U410" s="120"/>
      <c r="V410" s="135"/>
      <c r="W410" s="85"/>
      <c r="X410" s="118"/>
      <c r="Z410" s="82"/>
      <c r="AA410" s="82"/>
      <c r="AB410" s="145"/>
      <c r="AC410" s="143"/>
      <c r="AD410" s="152"/>
      <c r="AE410" s="152"/>
      <c r="AF410" s="152"/>
      <c r="AH410" s="84"/>
      <c r="AI410" s="84"/>
      <c r="AJ410" s="84"/>
      <c r="AK410" s="84"/>
      <c r="AL410" s="84"/>
      <c r="AM410" s="84"/>
      <c r="AN410" s="84"/>
      <c r="AO410" s="84"/>
      <c r="AP410" s="84"/>
      <c r="AQ410" s="84"/>
      <c r="AR410" s="84"/>
    </row>
    <row r="411" spans="2:44" s="146" customFormat="1" x14ac:dyDescent="0.2">
      <c r="B411" s="94"/>
      <c r="C411" s="94"/>
      <c r="D411" s="94"/>
      <c r="E411" s="94"/>
      <c r="F411" s="85"/>
      <c r="G411" s="85"/>
      <c r="H411" s="85"/>
      <c r="I411" s="85"/>
      <c r="J411" s="85"/>
      <c r="K411" s="85"/>
      <c r="L411" s="85"/>
      <c r="M411" s="85"/>
      <c r="N411" s="86"/>
      <c r="O411" s="86"/>
      <c r="P411" s="86"/>
      <c r="Q411" s="86"/>
      <c r="R411" s="87"/>
      <c r="S411" s="98"/>
      <c r="T411" s="141"/>
      <c r="U411" s="120"/>
      <c r="V411" s="135"/>
      <c r="W411" s="85"/>
      <c r="X411" s="118"/>
      <c r="Z411" s="82"/>
      <c r="AA411" s="82"/>
      <c r="AB411" s="145"/>
      <c r="AC411" s="143"/>
      <c r="AD411" s="152"/>
      <c r="AE411" s="152"/>
      <c r="AF411" s="152"/>
      <c r="AH411" s="84"/>
      <c r="AI411" s="84"/>
      <c r="AJ411" s="84"/>
      <c r="AK411" s="84"/>
      <c r="AL411" s="84"/>
      <c r="AM411" s="84"/>
      <c r="AN411" s="84"/>
      <c r="AO411" s="84"/>
      <c r="AP411" s="84"/>
      <c r="AQ411" s="84"/>
      <c r="AR411" s="84"/>
    </row>
    <row r="412" spans="2:44" s="146" customFormat="1" x14ac:dyDescent="0.2">
      <c r="B412" s="94"/>
      <c r="C412" s="94"/>
      <c r="D412" s="94"/>
      <c r="E412" s="94"/>
      <c r="F412" s="85"/>
      <c r="G412" s="85"/>
      <c r="H412" s="85"/>
      <c r="I412" s="85"/>
      <c r="J412" s="85"/>
      <c r="K412" s="85"/>
      <c r="L412" s="85"/>
      <c r="M412" s="85"/>
      <c r="N412" s="86"/>
      <c r="O412" s="86"/>
      <c r="P412" s="86"/>
      <c r="Q412" s="86"/>
      <c r="R412" s="87"/>
      <c r="S412" s="98"/>
      <c r="T412" s="141"/>
      <c r="U412" s="120"/>
      <c r="V412" s="135"/>
      <c r="W412" s="85"/>
      <c r="X412" s="118"/>
      <c r="Z412" s="82"/>
      <c r="AA412" s="82"/>
      <c r="AB412" s="145"/>
      <c r="AC412" s="143"/>
      <c r="AD412" s="152"/>
      <c r="AE412" s="152"/>
      <c r="AF412" s="152"/>
      <c r="AH412" s="84"/>
      <c r="AI412" s="84"/>
      <c r="AJ412" s="84"/>
      <c r="AK412" s="84"/>
      <c r="AL412" s="84"/>
      <c r="AM412" s="84"/>
      <c r="AN412" s="84"/>
      <c r="AO412" s="84"/>
      <c r="AP412" s="84"/>
      <c r="AQ412" s="84"/>
      <c r="AR412" s="84"/>
    </row>
    <row r="413" spans="2:44" s="146" customFormat="1" x14ac:dyDescent="0.2">
      <c r="B413" s="94"/>
      <c r="C413" s="94"/>
      <c r="D413" s="94"/>
      <c r="E413" s="94"/>
      <c r="F413" s="85"/>
      <c r="G413" s="85"/>
      <c r="H413" s="85"/>
      <c r="I413" s="85"/>
      <c r="J413" s="85"/>
      <c r="K413" s="85"/>
      <c r="L413" s="85"/>
      <c r="M413" s="85"/>
      <c r="N413" s="86"/>
      <c r="O413" s="86"/>
      <c r="P413" s="86"/>
      <c r="Q413" s="86"/>
      <c r="R413" s="87"/>
      <c r="S413" s="98"/>
      <c r="T413" s="141"/>
      <c r="U413" s="120"/>
      <c r="V413" s="135"/>
      <c r="W413" s="85"/>
      <c r="X413" s="118"/>
      <c r="Z413" s="82"/>
      <c r="AA413" s="82"/>
      <c r="AB413" s="145"/>
      <c r="AC413" s="143"/>
      <c r="AD413" s="152"/>
      <c r="AE413" s="152"/>
      <c r="AF413" s="152"/>
      <c r="AH413" s="84"/>
      <c r="AI413" s="84"/>
      <c r="AJ413" s="84"/>
      <c r="AK413" s="84"/>
      <c r="AL413" s="84"/>
      <c r="AM413" s="84"/>
      <c r="AN413" s="84"/>
      <c r="AO413" s="84"/>
      <c r="AP413" s="84"/>
      <c r="AQ413" s="84"/>
      <c r="AR413" s="84"/>
    </row>
    <row r="414" spans="2:44" s="146" customFormat="1" x14ac:dyDescent="0.2">
      <c r="B414" s="94"/>
      <c r="C414" s="94"/>
      <c r="D414" s="94"/>
      <c r="E414" s="94"/>
      <c r="F414" s="85"/>
      <c r="G414" s="85"/>
      <c r="H414" s="85"/>
      <c r="I414" s="85"/>
      <c r="J414" s="85"/>
      <c r="K414" s="85"/>
      <c r="L414" s="85"/>
      <c r="M414" s="85"/>
      <c r="N414" s="86"/>
      <c r="O414" s="86"/>
      <c r="P414" s="86"/>
      <c r="Q414" s="86"/>
      <c r="R414" s="87"/>
      <c r="S414" s="98"/>
      <c r="T414" s="141"/>
      <c r="U414" s="120"/>
      <c r="V414" s="135"/>
      <c r="W414" s="85"/>
      <c r="X414" s="118"/>
      <c r="Z414" s="82"/>
      <c r="AA414" s="82"/>
      <c r="AB414" s="145"/>
      <c r="AC414" s="143"/>
      <c r="AD414" s="152"/>
      <c r="AE414" s="152"/>
      <c r="AF414" s="152"/>
      <c r="AH414" s="84"/>
      <c r="AI414" s="84"/>
      <c r="AJ414" s="84"/>
      <c r="AK414" s="84"/>
      <c r="AL414" s="84"/>
      <c r="AM414" s="84"/>
      <c r="AN414" s="84"/>
      <c r="AO414" s="84"/>
      <c r="AP414" s="84"/>
      <c r="AQ414" s="84"/>
      <c r="AR414" s="84"/>
    </row>
    <row r="415" spans="2:44" s="146" customFormat="1" x14ac:dyDescent="0.2">
      <c r="B415" s="94"/>
      <c r="C415" s="94"/>
      <c r="D415" s="94"/>
      <c r="E415" s="94"/>
      <c r="F415" s="85"/>
      <c r="G415" s="85"/>
      <c r="H415" s="85"/>
      <c r="I415" s="85"/>
      <c r="J415" s="85"/>
      <c r="K415" s="85"/>
      <c r="L415" s="85"/>
      <c r="M415" s="85"/>
      <c r="N415" s="86"/>
      <c r="O415" s="86"/>
      <c r="P415" s="86"/>
      <c r="Q415" s="86"/>
      <c r="R415" s="87"/>
      <c r="S415" s="98"/>
      <c r="T415" s="141"/>
      <c r="U415" s="120"/>
      <c r="V415" s="135"/>
      <c r="W415" s="85"/>
      <c r="X415" s="118"/>
      <c r="Z415" s="82"/>
      <c r="AA415" s="82"/>
      <c r="AB415" s="145"/>
      <c r="AC415" s="143"/>
      <c r="AD415" s="152"/>
      <c r="AE415" s="152"/>
      <c r="AF415" s="152"/>
      <c r="AH415" s="84"/>
      <c r="AI415" s="84"/>
      <c r="AJ415" s="84"/>
      <c r="AK415" s="84"/>
      <c r="AL415" s="84"/>
      <c r="AM415" s="84"/>
      <c r="AN415" s="84"/>
      <c r="AO415" s="84"/>
      <c r="AP415" s="84"/>
      <c r="AQ415" s="84"/>
      <c r="AR415" s="84"/>
    </row>
    <row r="416" spans="2:44" s="146" customFormat="1" x14ac:dyDescent="0.2">
      <c r="B416" s="94"/>
      <c r="C416" s="94"/>
      <c r="D416" s="94"/>
      <c r="E416" s="94"/>
      <c r="F416" s="85"/>
      <c r="G416" s="85"/>
      <c r="H416" s="85"/>
      <c r="I416" s="85"/>
      <c r="J416" s="85"/>
      <c r="K416" s="85"/>
      <c r="L416" s="85"/>
      <c r="M416" s="85"/>
      <c r="N416" s="86"/>
      <c r="O416" s="86"/>
      <c r="P416" s="86"/>
      <c r="Q416" s="86"/>
      <c r="R416" s="87"/>
      <c r="S416" s="98"/>
      <c r="T416" s="141"/>
      <c r="U416" s="120"/>
      <c r="V416" s="135"/>
      <c r="W416" s="85"/>
      <c r="X416" s="118"/>
      <c r="Z416" s="82"/>
      <c r="AA416" s="82"/>
      <c r="AB416" s="145"/>
      <c r="AC416" s="143"/>
      <c r="AD416" s="152"/>
      <c r="AE416" s="152"/>
      <c r="AF416" s="152"/>
      <c r="AH416" s="84"/>
      <c r="AI416" s="84"/>
      <c r="AJ416" s="84"/>
      <c r="AK416" s="84"/>
      <c r="AL416" s="84"/>
      <c r="AM416" s="84"/>
      <c r="AN416" s="84"/>
      <c r="AO416" s="84"/>
      <c r="AP416" s="84"/>
      <c r="AQ416" s="84"/>
      <c r="AR416" s="84"/>
    </row>
    <row r="417" spans="2:44" s="146" customFormat="1" x14ac:dyDescent="0.2">
      <c r="B417" s="94"/>
      <c r="C417" s="94"/>
      <c r="D417" s="94"/>
      <c r="E417" s="94"/>
      <c r="F417" s="85"/>
      <c r="G417" s="85"/>
      <c r="H417" s="85"/>
      <c r="I417" s="85"/>
      <c r="J417" s="85"/>
      <c r="K417" s="85"/>
      <c r="L417" s="85"/>
      <c r="M417" s="85"/>
      <c r="N417" s="86"/>
      <c r="O417" s="86"/>
      <c r="P417" s="86"/>
      <c r="Q417" s="86"/>
      <c r="R417" s="87"/>
      <c r="S417" s="98"/>
      <c r="T417" s="141"/>
      <c r="U417" s="120"/>
      <c r="V417" s="135"/>
      <c r="W417" s="85"/>
      <c r="X417" s="118"/>
      <c r="Z417" s="82"/>
      <c r="AA417" s="82"/>
      <c r="AB417" s="145"/>
      <c r="AC417" s="143"/>
      <c r="AD417" s="152"/>
      <c r="AE417" s="152"/>
      <c r="AF417" s="152"/>
      <c r="AH417" s="84"/>
      <c r="AI417" s="84"/>
      <c r="AJ417" s="84"/>
      <c r="AK417" s="84"/>
      <c r="AL417" s="84"/>
      <c r="AM417" s="84"/>
      <c r="AN417" s="84"/>
      <c r="AO417" s="84"/>
      <c r="AP417" s="84"/>
      <c r="AQ417" s="84"/>
      <c r="AR417" s="84"/>
    </row>
    <row r="418" spans="2:44" s="146" customFormat="1" x14ac:dyDescent="0.2">
      <c r="B418" s="94"/>
      <c r="C418" s="94"/>
      <c r="D418" s="94"/>
      <c r="E418" s="94"/>
      <c r="F418" s="85"/>
      <c r="G418" s="85"/>
      <c r="H418" s="85"/>
      <c r="I418" s="85"/>
      <c r="J418" s="85"/>
      <c r="K418" s="85"/>
      <c r="L418" s="85"/>
      <c r="M418" s="85"/>
      <c r="N418" s="86"/>
      <c r="O418" s="86"/>
      <c r="P418" s="86"/>
      <c r="Q418" s="86"/>
      <c r="R418" s="87"/>
      <c r="S418" s="98"/>
      <c r="T418" s="141"/>
      <c r="U418" s="120"/>
      <c r="V418" s="135"/>
      <c r="W418" s="85"/>
      <c r="X418" s="118"/>
      <c r="Z418" s="82"/>
      <c r="AA418" s="82"/>
      <c r="AB418" s="145"/>
      <c r="AC418" s="143"/>
      <c r="AD418" s="152"/>
      <c r="AE418" s="152"/>
      <c r="AF418" s="152"/>
      <c r="AH418" s="84"/>
      <c r="AI418" s="84"/>
      <c r="AJ418" s="84"/>
      <c r="AK418" s="84"/>
      <c r="AL418" s="84"/>
      <c r="AM418" s="84"/>
      <c r="AN418" s="84"/>
      <c r="AO418" s="84"/>
      <c r="AP418" s="84"/>
      <c r="AQ418" s="84"/>
      <c r="AR418" s="84"/>
    </row>
    <row r="419" spans="2:44" s="146" customFormat="1" x14ac:dyDescent="0.2">
      <c r="B419" s="94"/>
      <c r="C419" s="94"/>
      <c r="D419" s="94"/>
      <c r="E419" s="94"/>
      <c r="F419" s="85"/>
      <c r="G419" s="85"/>
      <c r="H419" s="85"/>
      <c r="I419" s="85"/>
      <c r="J419" s="85"/>
      <c r="K419" s="85"/>
      <c r="L419" s="85"/>
      <c r="M419" s="85"/>
      <c r="N419" s="86"/>
      <c r="O419" s="86"/>
      <c r="P419" s="86"/>
      <c r="Q419" s="86"/>
      <c r="R419" s="87"/>
      <c r="S419" s="98"/>
      <c r="T419" s="141"/>
      <c r="U419" s="120"/>
      <c r="V419" s="135"/>
      <c r="W419" s="85"/>
      <c r="X419" s="118"/>
      <c r="Z419" s="82"/>
      <c r="AA419" s="82"/>
      <c r="AB419" s="145"/>
      <c r="AC419" s="143"/>
      <c r="AD419" s="152"/>
      <c r="AE419" s="152"/>
      <c r="AF419" s="152"/>
      <c r="AH419" s="84"/>
      <c r="AI419" s="84"/>
      <c r="AJ419" s="84"/>
      <c r="AK419" s="84"/>
      <c r="AL419" s="84"/>
      <c r="AM419" s="84"/>
      <c r="AN419" s="84"/>
      <c r="AO419" s="84"/>
      <c r="AP419" s="84"/>
      <c r="AQ419" s="84"/>
      <c r="AR419" s="84"/>
    </row>
    <row r="420" spans="2:44" s="146" customFormat="1" x14ac:dyDescent="0.2">
      <c r="B420" s="94"/>
      <c r="C420" s="94"/>
      <c r="D420" s="94"/>
      <c r="E420" s="94"/>
      <c r="F420" s="85"/>
      <c r="G420" s="85"/>
      <c r="H420" s="85"/>
      <c r="I420" s="85"/>
      <c r="J420" s="85"/>
      <c r="K420" s="85"/>
      <c r="L420" s="85"/>
      <c r="M420" s="85"/>
      <c r="N420" s="86"/>
      <c r="O420" s="86"/>
      <c r="P420" s="86"/>
      <c r="Q420" s="86"/>
      <c r="R420" s="87"/>
      <c r="S420" s="98"/>
      <c r="T420" s="141"/>
      <c r="U420" s="120"/>
      <c r="V420" s="135"/>
      <c r="W420" s="85"/>
      <c r="X420" s="118"/>
      <c r="Z420" s="82"/>
      <c r="AA420" s="82"/>
      <c r="AB420" s="145"/>
      <c r="AC420" s="143"/>
      <c r="AD420" s="152"/>
      <c r="AE420" s="152"/>
      <c r="AF420" s="152"/>
      <c r="AH420" s="84"/>
      <c r="AI420" s="84"/>
      <c r="AJ420" s="84"/>
      <c r="AK420" s="84"/>
      <c r="AL420" s="84"/>
      <c r="AM420" s="84"/>
      <c r="AN420" s="84"/>
      <c r="AO420" s="84"/>
      <c r="AP420" s="84"/>
      <c r="AQ420" s="84"/>
      <c r="AR420" s="84"/>
    </row>
    <row r="421" spans="2:44" s="146" customFormat="1" x14ac:dyDescent="0.2">
      <c r="B421" s="94"/>
      <c r="C421" s="94"/>
      <c r="D421" s="94"/>
      <c r="E421" s="94"/>
      <c r="F421" s="85"/>
      <c r="G421" s="85"/>
      <c r="H421" s="85"/>
      <c r="I421" s="85"/>
      <c r="J421" s="85"/>
      <c r="K421" s="85"/>
      <c r="L421" s="85"/>
      <c r="M421" s="85"/>
      <c r="N421" s="86"/>
      <c r="O421" s="86"/>
      <c r="P421" s="86"/>
      <c r="Q421" s="86"/>
      <c r="R421" s="87"/>
      <c r="S421" s="98"/>
      <c r="T421" s="141"/>
      <c r="U421" s="120"/>
      <c r="V421" s="135"/>
      <c r="W421" s="85"/>
      <c r="X421" s="118"/>
      <c r="Z421" s="82"/>
      <c r="AA421" s="82"/>
      <c r="AB421" s="145"/>
      <c r="AC421" s="143"/>
      <c r="AD421" s="152"/>
      <c r="AE421" s="152"/>
      <c r="AF421" s="152"/>
      <c r="AH421" s="84"/>
      <c r="AI421" s="84"/>
      <c r="AJ421" s="84"/>
      <c r="AK421" s="84"/>
      <c r="AL421" s="84"/>
      <c r="AM421" s="84"/>
      <c r="AN421" s="84"/>
      <c r="AO421" s="84"/>
      <c r="AP421" s="84"/>
      <c r="AQ421" s="84"/>
      <c r="AR421" s="84"/>
    </row>
    <row r="422" spans="2:44" s="146" customFormat="1" x14ac:dyDescent="0.2">
      <c r="B422" s="94"/>
      <c r="C422" s="94"/>
      <c r="D422" s="94"/>
      <c r="E422" s="94"/>
      <c r="F422" s="85"/>
      <c r="G422" s="85"/>
      <c r="H422" s="85"/>
      <c r="I422" s="85"/>
      <c r="J422" s="85"/>
      <c r="K422" s="85"/>
      <c r="L422" s="85"/>
      <c r="M422" s="85"/>
      <c r="N422" s="86"/>
      <c r="O422" s="86"/>
      <c r="P422" s="86"/>
      <c r="Q422" s="86"/>
      <c r="R422" s="87"/>
      <c r="S422" s="98"/>
      <c r="T422" s="141"/>
      <c r="U422" s="120"/>
      <c r="V422" s="135"/>
      <c r="W422" s="85"/>
      <c r="X422" s="118"/>
      <c r="Z422" s="82"/>
      <c r="AA422" s="82"/>
      <c r="AB422" s="145"/>
      <c r="AC422" s="143"/>
      <c r="AD422" s="152"/>
      <c r="AE422" s="152"/>
      <c r="AF422" s="152"/>
      <c r="AH422" s="84"/>
      <c r="AI422" s="84"/>
      <c r="AJ422" s="84"/>
      <c r="AK422" s="84"/>
      <c r="AL422" s="84"/>
      <c r="AM422" s="84"/>
      <c r="AN422" s="84"/>
      <c r="AO422" s="84"/>
      <c r="AP422" s="84"/>
      <c r="AQ422" s="84"/>
      <c r="AR422" s="84"/>
    </row>
    <row r="423" spans="2:44" s="146" customFormat="1" x14ac:dyDescent="0.2">
      <c r="B423" s="94"/>
      <c r="C423" s="94"/>
      <c r="D423" s="94"/>
      <c r="E423" s="94"/>
      <c r="F423" s="85"/>
      <c r="G423" s="85"/>
      <c r="H423" s="85"/>
      <c r="I423" s="85"/>
      <c r="J423" s="85"/>
      <c r="K423" s="85"/>
      <c r="L423" s="85"/>
      <c r="M423" s="85"/>
      <c r="N423" s="86"/>
      <c r="O423" s="86"/>
      <c r="P423" s="86"/>
      <c r="Q423" s="86"/>
      <c r="R423" s="87"/>
      <c r="S423" s="98"/>
      <c r="T423" s="141"/>
      <c r="U423" s="120"/>
      <c r="V423" s="135"/>
      <c r="W423" s="85"/>
      <c r="X423" s="118"/>
      <c r="Z423" s="82"/>
      <c r="AA423" s="82"/>
      <c r="AB423" s="145"/>
      <c r="AC423" s="143"/>
      <c r="AD423" s="152"/>
      <c r="AE423" s="152"/>
      <c r="AF423" s="152"/>
      <c r="AH423" s="84"/>
      <c r="AI423" s="84"/>
      <c r="AJ423" s="84"/>
      <c r="AK423" s="84"/>
      <c r="AL423" s="84"/>
      <c r="AM423" s="84"/>
      <c r="AN423" s="84"/>
      <c r="AO423" s="84"/>
      <c r="AP423" s="84"/>
      <c r="AQ423" s="84"/>
      <c r="AR423" s="84"/>
    </row>
    <row r="424" spans="2:44" s="146" customFormat="1" x14ac:dyDescent="0.2">
      <c r="B424" s="94"/>
      <c r="C424" s="94"/>
      <c r="D424" s="94"/>
      <c r="E424" s="94"/>
      <c r="F424" s="85"/>
      <c r="G424" s="85"/>
      <c r="H424" s="85"/>
      <c r="I424" s="85"/>
      <c r="J424" s="85"/>
      <c r="K424" s="85"/>
      <c r="L424" s="85"/>
      <c r="M424" s="85"/>
      <c r="N424" s="86"/>
      <c r="O424" s="86"/>
      <c r="P424" s="86"/>
      <c r="Q424" s="86"/>
      <c r="R424" s="87"/>
      <c r="S424" s="98"/>
      <c r="T424" s="141"/>
      <c r="U424" s="120"/>
      <c r="V424" s="135"/>
      <c r="W424" s="85"/>
      <c r="X424" s="118"/>
      <c r="Z424" s="82"/>
      <c r="AA424" s="82"/>
      <c r="AB424" s="145"/>
      <c r="AC424" s="143"/>
      <c r="AD424" s="152"/>
      <c r="AE424" s="152"/>
      <c r="AF424" s="152"/>
      <c r="AH424" s="84"/>
      <c r="AI424" s="84"/>
      <c r="AJ424" s="84"/>
      <c r="AK424" s="84"/>
      <c r="AL424" s="84"/>
      <c r="AM424" s="84"/>
      <c r="AN424" s="84"/>
      <c r="AO424" s="84"/>
      <c r="AP424" s="84"/>
      <c r="AQ424" s="84"/>
      <c r="AR424" s="84"/>
    </row>
    <row r="425" spans="2:44" s="146" customFormat="1" x14ac:dyDescent="0.2">
      <c r="B425" s="94"/>
      <c r="C425" s="94"/>
      <c r="D425" s="94"/>
      <c r="E425" s="94"/>
      <c r="F425" s="85"/>
      <c r="G425" s="85"/>
      <c r="H425" s="85"/>
      <c r="I425" s="85"/>
      <c r="J425" s="85"/>
      <c r="K425" s="85"/>
      <c r="L425" s="85"/>
      <c r="M425" s="85"/>
      <c r="N425" s="86"/>
      <c r="O425" s="86"/>
      <c r="P425" s="86"/>
      <c r="Q425" s="86"/>
      <c r="R425" s="87"/>
      <c r="S425" s="98"/>
      <c r="T425" s="141"/>
      <c r="U425" s="120"/>
      <c r="V425" s="135"/>
      <c r="W425" s="85"/>
      <c r="X425" s="118"/>
      <c r="Z425" s="82"/>
      <c r="AA425" s="82"/>
      <c r="AB425" s="145"/>
      <c r="AC425" s="143"/>
      <c r="AD425" s="152"/>
      <c r="AE425" s="152"/>
      <c r="AF425" s="152"/>
      <c r="AH425" s="84"/>
      <c r="AI425" s="84"/>
      <c r="AJ425" s="84"/>
      <c r="AK425" s="84"/>
      <c r="AL425" s="84"/>
      <c r="AM425" s="84"/>
      <c r="AN425" s="84"/>
      <c r="AO425" s="84"/>
      <c r="AP425" s="84"/>
      <c r="AQ425" s="84"/>
      <c r="AR425" s="84"/>
    </row>
    <row r="426" spans="2:44" s="146" customFormat="1" x14ac:dyDescent="0.2">
      <c r="B426" s="94"/>
      <c r="C426" s="94"/>
      <c r="D426" s="94"/>
      <c r="E426" s="94"/>
      <c r="F426" s="85"/>
      <c r="G426" s="85"/>
      <c r="H426" s="85"/>
      <c r="I426" s="85"/>
      <c r="J426" s="85"/>
      <c r="K426" s="85"/>
      <c r="L426" s="85"/>
      <c r="M426" s="85"/>
      <c r="N426" s="86"/>
      <c r="O426" s="86"/>
      <c r="P426" s="86"/>
      <c r="Q426" s="86"/>
      <c r="R426" s="87"/>
      <c r="S426" s="98"/>
      <c r="T426" s="141"/>
      <c r="U426" s="120"/>
      <c r="V426" s="135"/>
      <c r="W426" s="85"/>
      <c r="X426" s="118"/>
      <c r="Z426" s="82"/>
      <c r="AA426" s="82"/>
      <c r="AB426" s="145"/>
      <c r="AC426" s="143"/>
      <c r="AD426" s="152"/>
      <c r="AE426" s="152"/>
      <c r="AF426" s="152"/>
      <c r="AH426" s="84"/>
      <c r="AI426" s="84"/>
      <c r="AJ426" s="84"/>
      <c r="AK426" s="84"/>
      <c r="AL426" s="84"/>
      <c r="AM426" s="84"/>
      <c r="AN426" s="84"/>
      <c r="AO426" s="84"/>
      <c r="AP426" s="84"/>
      <c r="AQ426" s="84"/>
      <c r="AR426" s="84"/>
    </row>
    <row r="427" spans="2:44" s="146" customFormat="1" x14ac:dyDescent="0.2">
      <c r="B427" s="94"/>
      <c r="C427" s="94"/>
      <c r="D427" s="94"/>
      <c r="E427" s="94"/>
      <c r="F427" s="85"/>
      <c r="G427" s="85"/>
      <c r="H427" s="85"/>
      <c r="I427" s="85"/>
      <c r="J427" s="85"/>
      <c r="K427" s="85"/>
      <c r="L427" s="85"/>
      <c r="M427" s="85"/>
      <c r="N427" s="86"/>
      <c r="O427" s="86"/>
      <c r="P427" s="86"/>
      <c r="Q427" s="86"/>
      <c r="R427" s="87"/>
      <c r="S427" s="98"/>
      <c r="T427" s="141"/>
      <c r="U427" s="120"/>
      <c r="V427" s="135"/>
      <c r="W427" s="85"/>
      <c r="X427" s="118"/>
      <c r="Z427" s="82"/>
      <c r="AA427" s="82"/>
      <c r="AB427" s="145"/>
      <c r="AC427" s="143"/>
      <c r="AD427" s="152"/>
      <c r="AE427" s="152"/>
      <c r="AF427" s="152"/>
      <c r="AH427" s="84"/>
      <c r="AI427" s="84"/>
      <c r="AJ427" s="84"/>
      <c r="AK427" s="84"/>
      <c r="AL427" s="84"/>
      <c r="AM427" s="84"/>
      <c r="AN427" s="84"/>
      <c r="AO427" s="84"/>
      <c r="AP427" s="84"/>
      <c r="AQ427" s="84"/>
      <c r="AR427" s="84"/>
    </row>
    <row r="428" spans="2:44" s="146" customFormat="1" x14ac:dyDescent="0.2">
      <c r="B428" s="94"/>
      <c r="C428" s="94"/>
      <c r="D428" s="94"/>
      <c r="E428" s="94"/>
      <c r="F428" s="85"/>
      <c r="G428" s="85"/>
      <c r="H428" s="85"/>
      <c r="I428" s="85"/>
      <c r="J428" s="85"/>
      <c r="K428" s="85"/>
      <c r="L428" s="85"/>
      <c r="M428" s="85"/>
      <c r="N428" s="86"/>
      <c r="O428" s="86"/>
      <c r="P428" s="86"/>
      <c r="Q428" s="86"/>
      <c r="R428" s="87"/>
      <c r="S428" s="98"/>
      <c r="T428" s="141"/>
      <c r="U428" s="120"/>
      <c r="V428" s="135"/>
      <c r="W428" s="85"/>
      <c r="X428" s="118"/>
      <c r="Z428" s="82"/>
      <c r="AA428" s="82"/>
      <c r="AB428" s="145"/>
      <c r="AC428" s="143"/>
      <c r="AD428" s="152"/>
      <c r="AE428" s="152"/>
      <c r="AF428" s="152"/>
      <c r="AH428" s="84"/>
      <c r="AI428" s="84"/>
      <c r="AJ428" s="84"/>
      <c r="AK428" s="84"/>
      <c r="AL428" s="84"/>
      <c r="AM428" s="84"/>
      <c r="AN428" s="84"/>
      <c r="AO428" s="84"/>
      <c r="AP428" s="84"/>
      <c r="AQ428" s="84"/>
      <c r="AR428" s="84"/>
    </row>
    <row r="429" spans="2:44" s="146" customFormat="1" x14ac:dyDescent="0.2">
      <c r="B429" s="94"/>
      <c r="C429" s="94"/>
      <c r="D429" s="94"/>
      <c r="E429" s="94"/>
      <c r="F429" s="85"/>
      <c r="G429" s="85"/>
      <c r="H429" s="85"/>
      <c r="I429" s="85"/>
      <c r="J429" s="85"/>
      <c r="K429" s="85"/>
      <c r="L429" s="85"/>
      <c r="M429" s="85"/>
      <c r="N429" s="86"/>
      <c r="O429" s="86"/>
      <c r="P429" s="86"/>
      <c r="Q429" s="86"/>
      <c r="R429" s="87"/>
      <c r="S429" s="98"/>
      <c r="T429" s="141"/>
      <c r="U429" s="120"/>
      <c r="V429" s="135"/>
      <c r="W429" s="85"/>
      <c r="X429" s="118"/>
      <c r="Z429" s="82"/>
      <c r="AA429" s="82"/>
      <c r="AB429" s="145"/>
      <c r="AC429" s="143"/>
      <c r="AD429" s="152"/>
      <c r="AE429" s="152"/>
      <c r="AF429" s="152"/>
      <c r="AH429" s="84"/>
      <c r="AI429" s="84"/>
      <c r="AJ429" s="84"/>
      <c r="AK429" s="84"/>
      <c r="AL429" s="84"/>
      <c r="AM429" s="84"/>
      <c r="AN429" s="84"/>
      <c r="AO429" s="84"/>
      <c r="AP429" s="84"/>
      <c r="AQ429" s="84"/>
      <c r="AR429" s="84"/>
    </row>
    <row r="430" spans="2:44" s="146" customFormat="1" x14ac:dyDescent="0.2">
      <c r="B430" s="94"/>
      <c r="C430" s="94"/>
      <c r="D430" s="94"/>
      <c r="E430" s="94"/>
      <c r="F430" s="85"/>
      <c r="G430" s="85"/>
      <c r="H430" s="85"/>
      <c r="I430" s="85"/>
      <c r="J430" s="85"/>
      <c r="K430" s="85"/>
      <c r="L430" s="85"/>
      <c r="M430" s="85"/>
      <c r="N430" s="86"/>
      <c r="O430" s="86"/>
      <c r="P430" s="86"/>
      <c r="Q430" s="86"/>
      <c r="R430" s="87"/>
      <c r="S430" s="98"/>
      <c r="T430" s="141"/>
      <c r="U430" s="120"/>
      <c r="V430" s="135"/>
      <c r="W430" s="85"/>
      <c r="X430" s="118"/>
      <c r="Z430" s="82"/>
      <c r="AA430" s="82"/>
      <c r="AB430" s="145"/>
      <c r="AC430" s="143"/>
      <c r="AD430" s="152"/>
      <c r="AE430" s="152"/>
      <c r="AF430" s="152"/>
      <c r="AH430" s="84"/>
      <c r="AI430" s="84"/>
      <c r="AJ430" s="84"/>
      <c r="AK430" s="84"/>
      <c r="AL430" s="84"/>
      <c r="AM430" s="84"/>
      <c r="AN430" s="84"/>
      <c r="AO430" s="84"/>
      <c r="AP430" s="84"/>
      <c r="AQ430" s="84"/>
      <c r="AR430" s="84"/>
    </row>
    <row r="431" spans="2:44" s="146" customFormat="1" x14ac:dyDescent="0.2">
      <c r="B431" s="94"/>
      <c r="C431" s="94"/>
      <c r="D431" s="94"/>
      <c r="E431" s="94"/>
      <c r="F431" s="85"/>
      <c r="G431" s="85"/>
      <c r="H431" s="85"/>
      <c r="I431" s="85"/>
      <c r="J431" s="85"/>
      <c r="K431" s="85"/>
      <c r="L431" s="85"/>
      <c r="M431" s="85"/>
      <c r="N431" s="86"/>
      <c r="O431" s="86"/>
      <c r="P431" s="86"/>
      <c r="Q431" s="86"/>
      <c r="R431" s="87"/>
      <c r="S431" s="98"/>
      <c r="T431" s="141"/>
      <c r="U431" s="120"/>
      <c r="V431" s="135"/>
      <c r="W431" s="85"/>
      <c r="X431" s="118"/>
      <c r="Z431" s="82"/>
      <c r="AA431" s="82"/>
      <c r="AB431" s="145"/>
      <c r="AC431" s="143"/>
      <c r="AD431" s="152"/>
      <c r="AE431" s="152"/>
      <c r="AF431" s="152"/>
      <c r="AH431" s="84"/>
      <c r="AI431" s="84"/>
      <c r="AJ431" s="84"/>
      <c r="AK431" s="84"/>
      <c r="AL431" s="84"/>
      <c r="AM431" s="84"/>
      <c r="AN431" s="84"/>
      <c r="AO431" s="84"/>
      <c r="AP431" s="84"/>
      <c r="AQ431" s="84"/>
      <c r="AR431" s="84"/>
    </row>
    <row r="432" spans="2:44" s="146" customFormat="1" x14ac:dyDescent="0.2">
      <c r="B432" s="94"/>
      <c r="C432" s="94"/>
      <c r="D432" s="94"/>
      <c r="E432" s="94"/>
      <c r="F432" s="85"/>
      <c r="G432" s="85"/>
      <c r="H432" s="85"/>
      <c r="I432" s="85"/>
      <c r="J432" s="85"/>
      <c r="K432" s="85"/>
      <c r="L432" s="85"/>
      <c r="M432" s="85"/>
      <c r="N432" s="86"/>
      <c r="O432" s="86"/>
      <c r="P432" s="86"/>
      <c r="Q432" s="86"/>
      <c r="R432" s="87"/>
      <c r="S432" s="98"/>
      <c r="T432" s="141"/>
      <c r="U432" s="120"/>
      <c r="V432" s="135"/>
      <c r="W432" s="85"/>
      <c r="X432" s="118"/>
      <c r="Z432" s="82"/>
      <c r="AA432" s="82"/>
      <c r="AB432" s="145"/>
      <c r="AC432" s="143"/>
      <c r="AD432" s="152"/>
      <c r="AE432" s="152"/>
      <c r="AF432" s="152"/>
      <c r="AH432" s="84"/>
      <c r="AI432" s="84"/>
      <c r="AJ432" s="84"/>
      <c r="AK432" s="84"/>
      <c r="AL432" s="84"/>
      <c r="AM432" s="84"/>
      <c r="AN432" s="84"/>
      <c r="AO432" s="84"/>
      <c r="AP432" s="84"/>
      <c r="AQ432" s="84"/>
      <c r="AR432" s="84"/>
    </row>
    <row r="433" spans="2:44" s="146" customFormat="1" x14ac:dyDescent="0.2">
      <c r="B433" s="94"/>
      <c r="C433" s="94"/>
      <c r="D433" s="94"/>
      <c r="E433" s="94"/>
      <c r="F433" s="85"/>
      <c r="G433" s="85"/>
      <c r="H433" s="85"/>
      <c r="I433" s="85"/>
      <c r="J433" s="85"/>
      <c r="K433" s="85"/>
      <c r="L433" s="85"/>
      <c r="M433" s="85"/>
      <c r="N433" s="86"/>
      <c r="O433" s="86"/>
      <c r="P433" s="86"/>
      <c r="Q433" s="86"/>
      <c r="R433" s="87"/>
      <c r="S433" s="98"/>
      <c r="T433" s="141"/>
      <c r="U433" s="120"/>
      <c r="V433" s="135"/>
      <c r="W433" s="85"/>
      <c r="X433" s="118"/>
      <c r="Z433" s="82"/>
      <c r="AA433" s="82"/>
      <c r="AB433" s="145"/>
      <c r="AC433" s="143"/>
      <c r="AD433" s="152"/>
      <c r="AE433" s="152"/>
      <c r="AF433" s="152"/>
      <c r="AH433" s="84"/>
      <c r="AI433" s="84"/>
      <c r="AJ433" s="84"/>
      <c r="AK433" s="84"/>
      <c r="AL433" s="84"/>
      <c r="AM433" s="84"/>
      <c r="AN433" s="84"/>
      <c r="AO433" s="84"/>
      <c r="AP433" s="84"/>
      <c r="AQ433" s="84"/>
      <c r="AR433" s="84"/>
    </row>
    <row r="434" spans="2:44" s="146" customFormat="1" x14ac:dyDescent="0.2">
      <c r="B434" s="94"/>
      <c r="C434" s="94"/>
      <c r="D434" s="94"/>
      <c r="E434" s="94"/>
      <c r="F434" s="85"/>
      <c r="G434" s="85"/>
      <c r="H434" s="85"/>
      <c r="I434" s="85"/>
      <c r="J434" s="85"/>
      <c r="K434" s="85"/>
      <c r="L434" s="85"/>
      <c r="M434" s="85"/>
      <c r="N434" s="86"/>
      <c r="O434" s="86"/>
      <c r="P434" s="86"/>
      <c r="Q434" s="86"/>
      <c r="R434" s="87"/>
      <c r="S434" s="98"/>
      <c r="T434" s="141"/>
      <c r="U434" s="120"/>
      <c r="V434" s="135"/>
      <c r="W434" s="85"/>
      <c r="X434" s="118"/>
      <c r="Z434" s="82"/>
      <c r="AA434" s="82"/>
      <c r="AB434" s="145"/>
      <c r="AC434" s="143"/>
      <c r="AD434" s="152"/>
      <c r="AE434" s="152"/>
      <c r="AF434" s="152"/>
      <c r="AH434" s="84"/>
      <c r="AI434" s="84"/>
      <c r="AJ434" s="84"/>
      <c r="AK434" s="84"/>
      <c r="AL434" s="84"/>
      <c r="AM434" s="84"/>
      <c r="AN434" s="84"/>
      <c r="AO434" s="84"/>
      <c r="AP434" s="84"/>
      <c r="AQ434" s="84"/>
      <c r="AR434" s="84"/>
    </row>
    <row r="435" spans="2:44" s="146" customFormat="1" x14ac:dyDescent="0.2">
      <c r="B435" s="94"/>
      <c r="C435" s="94"/>
      <c r="D435" s="94"/>
      <c r="E435" s="94"/>
      <c r="F435" s="85"/>
      <c r="G435" s="85"/>
      <c r="H435" s="85"/>
      <c r="I435" s="85"/>
      <c r="J435" s="85"/>
      <c r="K435" s="85"/>
      <c r="L435" s="85"/>
      <c r="M435" s="85"/>
      <c r="N435" s="86"/>
      <c r="O435" s="86"/>
      <c r="P435" s="86"/>
      <c r="Q435" s="86"/>
      <c r="R435" s="87"/>
      <c r="S435" s="98"/>
      <c r="T435" s="141"/>
      <c r="U435" s="120"/>
      <c r="V435" s="135"/>
      <c r="W435" s="85"/>
      <c r="X435" s="118"/>
      <c r="Z435" s="82"/>
      <c r="AA435" s="82"/>
      <c r="AB435" s="145"/>
      <c r="AC435" s="143"/>
      <c r="AD435" s="152"/>
      <c r="AE435" s="152"/>
      <c r="AF435" s="152"/>
      <c r="AH435" s="84"/>
      <c r="AI435" s="84"/>
      <c r="AJ435" s="84"/>
      <c r="AK435" s="84"/>
      <c r="AL435" s="84"/>
      <c r="AM435" s="84"/>
      <c r="AN435" s="84"/>
      <c r="AO435" s="84"/>
      <c r="AP435" s="84"/>
      <c r="AQ435" s="84"/>
      <c r="AR435" s="84"/>
    </row>
    <row r="436" spans="2:44" s="146" customFormat="1" x14ac:dyDescent="0.2">
      <c r="B436" s="94"/>
      <c r="C436" s="94"/>
      <c r="D436" s="94"/>
      <c r="E436" s="94"/>
      <c r="F436" s="85"/>
      <c r="G436" s="85"/>
      <c r="H436" s="85"/>
      <c r="I436" s="85"/>
      <c r="J436" s="85"/>
      <c r="K436" s="85"/>
      <c r="L436" s="85"/>
      <c r="M436" s="85"/>
      <c r="N436" s="86"/>
      <c r="O436" s="86"/>
      <c r="P436" s="86"/>
      <c r="Q436" s="86"/>
      <c r="R436" s="87"/>
      <c r="S436" s="98"/>
      <c r="T436" s="141"/>
      <c r="U436" s="120"/>
      <c r="V436" s="135"/>
      <c r="W436" s="85"/>
      <c r="X436" s="118"/>
      <c r="Z436" s="82"/>
      <c r="AA436" s="82"/>
      <c r="AB436" s="145"/>
      <c r="AC436" s="143"/>
      <c r="AD436" s="152"/>
      <c r="AE436" s="152"/>
      <c r="AF436" s="152"/>
      <c r="AH436" s="84"/>
      <c r="AI436" s="84"/>
      <c r="AJ436" s="84"/>
      <c r="AK436" s="84"/>
      <c r="AL436" s="84"/>
      <c r="AM436" s="84"/>
      <c r="AN436" s="84"/>
      <c r="AO436" s="84"/>
      <c r="AP436" s="84"/>
      <c r="AQ436" s="84"/>
      <c r="AR436" s="84"/>
    </row>
    <row r="437" spans="2:44" s="146" customFormat="1" x14ac:dyDescent="0.2">
      <c r="B437" s="94"/>
      <c r="C437" s="94"/>
      <c r="D437" s="94"/>
      <c r="E437" s="94"/>
      <c r="F437" s="85"/>
      <c r="G437" s="85"/>
      <c r="H437" s="85"/>
      <c r="I437" s="85"/>
      <c r="J437" s="85"/>
      <c r="K437" s="85"/>
      <c r="L437" s="85"/>
      <c r="M437" s="85"/>
      <c r="N437" s="86"/>
      <c r="O437" s="86"/>
      <c r="P437" s="86"/>
      <c r="Q437" s="86"/>
      <c r="R437" s="87"/>
      <c r="S437" s="98"/>
      <c r="T437" s="141"/>
      <c r="U437" s="120"/>
      <c r="V437" s="135"/>
      <c r="W437" s="85"/>
      <c r="X437" s="118"/>
      <c r="Z437" s="82"/>
      <c r="AA437" s="82"/>
      <c r="AB437" s="145"/>
      <c r="AC437" s="143"/>
      <c r="AD437" s="152"/>
      <c r="AE437" s="152"/>
      <c r="AF437" s="152"/>
      <c r="AH437" s="84"/>
      <c r="AI437" s="84"/>
      <c r="AJ437" s="84"/>
      <c r="AK437" s="84"/>
      <c r="AL437" s="84"/>
      <c r="AM437" s="84"/>
      <c r="AN437" s="84"/>
      <c r="AO437" s="84"/>
      <c r="AP437" s="84"/>
      <c r="AQ437" s="84"/>
      <c r="AR437" s="84"/>
    </row>
    <row r="438" spans="2:44" s="146" customFormat="1" x14ac:dyDescent="0.2">
      <c r="B438" s="94"/>
      <c r="C438" s="94"/>
      <c r="D438" s="94"/>
      <c r="E438" s="94"/>
      <c r="F438" s="85"/>
      <c r="G438" s="85"/>
      <c r="H438" s="85"/>
      <c r="I438" s="85"/>
      <c r="J438" s="85"/>
      <c r="K438" s="85"/>
      <c r="L438" s="85"/>
      <c r="M438" s="85"/>
      <c r="N438" s="86"/>
      <c r="O438" s="86"/>
      <c r="P438" s="86"/>
      <c r="Q438" s="86"/>
      <c r="R438" s="87"/>
      <c r="S438" s="98"/>
      <c r="T438" s="141"/>
      <c r="U438" s="120"/>
      <c r="V438" s="135"/>
      <c r="W438" s="85"/>
      <c r="X438" s="118"/>
      <c r="Z438" s="82"/>
      <c r="AA438" s="82"/>
      <c r="AB438" s="145"/>
      <c r="AC438" s="143"/>
      <c r="AD438" s="152"/>
      <c r="AE438" s="152"/>
      <c r="AF438" s="152"/>
      <c r="AH438" s="84"/>
      <c r="AI438" s="84"/>
      <c r="AJ438" s="84"/>
      <c r="AK438" s="84"/>
      <c r="AL438" s="84"/>
      <c r="AM438" s="84"/>
      <c r="AN438" s="84"/>
      <c r="AO438" s="84"/>
      <c r="AP438" s="84"/>
      <c r="AQ438" s="84"/>
      <c r="AR438" s="84"/>
    </row>
    <row r="439" spans="2:44" s="146" customFormat="1" x14ac:dyDescent="0.2">
      <c r="B439" s="94"/>
      <c r="C439" s="94"/>
      <c r="D439" s="94"/>
      <c r="E439" s="94"/>
      <c r="F439" s="85"/>
      <c r="G439" s="85"/>
      <c r="H439" s="85"/>
      <c r="I439" s="85"/>
      <c r="J439" s="85"/>
      <c r="K439" s="85"/>
      <c r="L439" s="85"/>
      <c r="M439" s="85"/>
      <c r="N439" s="86"/>
      <c r="O439" s="86"/>
      <c r="P439" s="86"/>
      <c r="Q439" s="86"/>
      <c r="R439" s="87"/>
      <c r="S439" s="98"/>
      <c r="T439" s="141"/>
      <c r="U439" s="120"/>
      <c r="V439" s="135"/>
      <c r="W439" s="85"/>
      <c r="X439" s="118"/>
      <c r="Z439" s="82"/>
      <c r="AA439" s="82"/>
      <c r="AB439" s="145"/>
      <c r="AC439" s="143"/>
      <c r="AD439" s="152"/>
      <c r="AE439" s="152"/>
      <c r="AF439" s="152"/>
      <c r="AH439" s="84"/>
      <c r="AI439" s="84"/>
      <c r="AJ439" s="84"/>
      <c r="AK439" s="84"/>
      <c r="AL439" s="84"/>
      <c r="AM439" s="84"/>
      <c r="AN439" s="84"/>
      <c r="AO439" s="84"/>
      <c r="AP439" s="84"/>
      <c r="AQ439" s="84"/>
      <c r="AR439" s="84"/>
    </row>
    <row r="440" spans="2:44" s="146" customFormat="1" x14ac:dyDescent="0.2">
      <c r="B440" s="94"/>
      <c r="C440" s="94"/>
      <c r="D440" s="94"/>
      <c r="E440" s="94"/>
      <c r="F440" s="85"/>
      <c r="G440" s="85"/>
      <c r="H440" s="85"/>
      <c r="I440" s="85"/>
      <c r="J440" s="85"/>
      <c r="K440" s="85"/>
      <c r="L440" s="85"/>
      <c r="M440" s="85"/>
      <c r="N440" s="86"/>
      <c r="O440" s="86"/>
      <c r="P440" s="86"/>
      <c r="Q440" s="86"/>
      <c r="R440" s="87"/>
      <c r="S440" s="98"/>
      <c r="T440" s="141"/>
      <c r="U440" s="120"/>
      <c r="V440" s="135"/>
      <c r="W440" s="85"/>
      <c r="X440" s="118"/>
      <c r="Z440" s="82"/>
      <c r="AA440" s="82"/>
      <c r="AB440" s="145"/>
      <c r="AC440" s="143"/>
      <c r="AD440" s="152"/>
      <c r="AE440" s="152"/>
      <c r="AF440" s="152"/>
      <c r="AH440" s="84"/>
      <c r="AI440" s="84"/>
      <c r="AJ440" s="84"/>
      <c r="AK440" s="84"/>
      <c r="AL440" s="84"/>
      <c r="AM440" s="84"/>
      <c r="AN440" s="84"/>
      <c r="AO440" s="84"/>
      <c r="AP440" s="84"/>
      <c r="AQ440" s="84"/>
      <c r="AR440" s="84"/>
    </row>
    <row r="441" spans="2:44" s="146" customFormat="1" x14ac:dyDescent="0.2">
      <c r="B441" s="94"/>
      <c r="C441" s="94"/>
      <c r="D441" s="94"/>
      <c r="E441" s="94"/>
      <c r="F441" s="85"/>
      <c r="G441" s="85"/>
      <c r="H441" s="85"/>
      <c r="I441" s="85"/>
      <c r="J441" s="85"/>
      <c r="K441" s="85"/>
      <c r="L441" s="85"/>
      <c r="M441" s="85"/>
      <c r="N441" s="86"/>
      <c r="O441" s="86"/>
      <c r="P441" s="86"/>
      <c r="Q441" s="86"/>
      <c r="R441" s="87"/>
      <c r="S441" s="98"/>
      <c r="T441" s="141"/>
      <c r="U441" s="120"/>
      <c r="V441" s="135"/>
      <c r="W441" s="85"/>
      <c r="X441" s="118"/>
      <c r="Z441" s="82"/>
      <c r="AA441" s="82"/>
      <c r="AB441" s="145"/>
      <c r="AC441" s="143"/>
      <c r="AD441" s="152"/>
      <c r="AE441" s="152"/>
      <c r="AF441" s="152"/>
      <c r="AH441" s="84"/>
      <c r="AI441" s="84"/>
      <c r="AJ441" s="84"/>
      <c r="AK441" s="84"/>
      <c r="AL441" s="84"/>
      <c r="AM441" s="84"/>
      <c r="AN441" s="84"/>
      <c r="AO441" s="84"/>
      <c r="AP441" s="84"/>
      <c r="AQ441" s="84"/>
      <c r="AR441" s="84"/>
    </row>
    <row r="442" spans="2:44" s="146" customFormat="1" x14ac:dyDescent="0.2">
      <c r="B442" s="94"/>
      <c r="C442" s="94"/>
      <c r="D442" s="94"/>
      <c r="E442" s="94"/>
      <c r="F442" s="85"/>
      <c r="G442" s="85"/>
      <c r="H442" s="85"/>
      <c r="I442" s="85"/>
      <c r="J442" s="85"/>
      <c r="K442" s="85"/>
      <c r="L442" s="85"/>
      <c r="M442" s="85"/>
      <c r="N442" s="86"/>
      <c r="O442" s="86"/>
      <c r="P442" s="86"/>
      <c r="Q442" s="86"/>
      <c r="R442" s="87"/>
      <c r="S442" s="98"/>
      <c r="T442" s="141"/>
      <c r="U442" s="120"/>
      <c r="V442" s="135"/>
      <c r="W442" s="85"/>
      <c r="X442" s="118"/>
      <c r="Z442" s="82"/>
      <c r="AA442" s="82"/>
      <c r="AB442" s="145"/>
      <c r="AC442" s="143"/>
      <c r="AD442" s="152"/>
      <c r="AE442" s="152"/>
      <c r="AF442" s="152"/>
      <c r="AH442" s="84"/>
      <c r="AI442" s="84"/>
      <c r="AJ442" s="84"/>
      <c r="AK442" s="84"/>
      <c r="AL442" s="84"/>
      <c r="AM442" s="84"/>
      <c r="AN442" s="84"/>
      <c r="AO442" s="84"/>
      <c r="AP442" s="84"/>
      <c r="AQ442" s="84"/>
      <c r="AR442" s="84"/>
    </row>
    <row r="443" spans="2:44" s="146" customFormat="1" x14ac:dyDescent="0.2">
      <c r="B443" s="94"/>
      <c r="C443" s="94"/>
      <c r="D443" s="94"/>
      <c r="E443" s="94"/>
      <c r="F443" s="85"/>
      <c r="G443" s="85"/>
      <c r="H443" s="85"/>
      <c r="I443" s="85"/>
      <c r="J443" s="85"/>
      <c r="K443" s="85"/>
      <c r="L443" s="85"/>
      <c r="M443" s="85"/>
      <c r="N443" s="86"/>
      <c r="O443" s="86"/>
      <c r="P443" s="86"/>
      <c r="Q443" s="86"/>
      <c r="R443" s="87"/>
      <c r="S443" s="98"/>
      <c r="T443" s="141"/>
      <c r="U443" s="120"/>
      <c r="V443" s="135"/>
      <c r="W443" s="85"/>
      <c r="X443" s="118"/>
      <c r="Z443" s="82"/>
      <c r="AA443" s="82"/>
      <c r="AB443" s="145"/>
      <c r="AC443" s="143"/>
      <c r="AD443" s="152"/>
      <c r="AE443" s="152"/>
      <c r="AF443" s="152"/>
      <c r="AH443" s="84"/>
      <c r="AI443" s="84"/>
      <c r="AJ443" s="84"/>
      <c r="AK443" s="84"/>
      <c r="AL443" s="84"/>
      <c r="AM443" s="84"/>
      <c r="AN443" s="84"/>
      <c r="AO443" s="84"/>
      <c r="AP443" s="84"/>
      <c r="AQ443" s="84"/>
      <c r="AR443" s="84"/>
    </row>
    <row r="444" spans="2:44" s="146" customFormat="1" x14ac:dyDescent="0.2">
      <c r="B444" s="94"/>
      <c r="C444" s="94"/>
      <c r="D444" s="94"/>
      <c r="E444" s="94"/>
      <c r="F444" s="85"/>
      <c r="G444" s="85"/>
      <c r="H444" s="85"/>
      <c r="I444" s="85"/>
      <c r="J444" s="85"/>
      <c r="K444" s="85"/>
      <c r="L444" s="85"/>
      <c r="M444" s="85"/>
      <c r="N444" s="86"/>
      <c r="O444" s="86"/>
      <c r="P444" s="86"/>
      <c r="Q444" s="86"/>
      <c r="R444" s="87"/>
      <c r="S444" s="98"/>
      <c r="T444" s="141"/>
      <c r="U444" s="120"/>
      <c r="V444" s="135"/>
      <c r="W444" s="85"/>
      <c r="X444" s="118"/>
      <c r="Z444" s="82"/>
      <c r="AA444" s="82"/>
      <c r="AB444" s="145"/>
      <c r="AC444" s="143"/>
      <c r="AD444" s="152"/>
      <c r="AE444" s="152"/>
      <c r="AF444" s="152"/>
      <c r="AH444" s="84"/>
      <c r="AI444" s="84"/>
      <c r="AJ444" s="84"/>
      <c r="AK444" s="84"/>
      <c r="AL444" s="84"/>
      <c r="AM444" s="84"/>
      <c r="AN444" s="84"/>
      <c r="AO444" s="84"/>
      <c r="AP444" s="84"/>
      <c r="AQ444" s="84"/>
      <c r="AR444" s="84"/>
    </row>
    <row r="445" spans="2:44" s="146" customFormat="1" x14ac:dyDescent="0.2">
      <c r="B445" s="94"/>
      <c r="C445" s="94"/>
      <c r="D445" s="94"/>
      <c r="E445" s="94"/>
      <c r="F445" s="85"/>
      <c r="G445" s="85"/>
      <c r="H445" s="85"/>
      <c r="I445" s="85"/>
      <c r="J445" s="85"/>
      <c r="K445" s="85"/>
      <c r="L445" s="85"/>
      <c r="M445" s="85"/>
      <c r="N445" s="86"/>
      <c r="O445" s="86"/>
      <c r="P445" s="86"/>
      <c r="Q445" s="86"/>
      <c r="R445" s="87"/>
      <c r="S445" s="98"/>
      <c r="T445" s="141"/>
      <c r="U445" s="120"/>
      <c r="V445" s="135"/>
      <c r="W445" s="85"/>
      <c r="X445" s="118"/>
      <c r="Z445" s="82"/>
      <c r="AA445" s="82"/>
      <c r="AB445" s="145"/>
      <c r="AC445" s="143"/>
      <c r="AD445" s="152"/>
      <c r="AE445" s="152"/>
      <c r="AF445" s="152"/>
      <c r="AH445" s="84"/>
      <c r="AI445" s="84"/>
      <c r="AJ445" s="84"/>
      <c r="AK445" s="84"/>
      <c r="AL445" s="84"/>
      <c r="AM445" s="84"/>
      <c r="AN445" s="84"/>
      <c r="AO445" s="84"/>
      <c r="AP445" s="84"/>
      <c r="AQ445" s="84"/>
      <c r="AR445" s="84"/>
    </row>
    <row r="446" spans="2:44" s="146" customFormat="1" x14ac:dyDescent="0.2">
      <c r="B446" s="94"/>
      <c r="C446" s="94"/>
      <c r="D446" s="94"/>
      <c r="E446" s="94"/>
      <c r="F446" s="85"/>
      <c r="G446" s="85"/>
      <c r="H446" s="85"/>
      <c r="I446" s="85"/>
      <c r="J446" s="85"/>
      <c r="K446" s="85"/>
      <c r="L446" s="85"/>
      <c r="M446" s="85"/>
      <c r="N446" s="86"/>
      <c r="O446" s="86"/>
      <c r="P446" s="86"/>
      <c r="Q446" s="86"/>
      <c r="R446" s="87"/>
      <c r="S446" s="98"/>
      <c r="T446" s="141"/>
      <c r="U446" s="120"/>
      <c r="V446" s="135"/>
      <c r="W446" s="85"/>
      <c r="X446" s="118"/>
      <c r="Z446" s="82"/>
      <c r="AA446" s="82"/>
      <c r="AB446" s="145"/>
      <c r="AC446" s="143"/>
      <c r="AD446" s="152"/>
      <c r="AE446" s="152"/>
      <c r="AF446" s="152"/>
      <c r="AH446" s="84"/>
      <c r="AI446" s="84"/>
      <c r="AJ446" s="84"/>
      <c r="AK446" s="84"/>
      <c r="AL446" s="84"/>
      <c r="AM446" s="84"/>
      <c r="AN446" s="84"/>
      <c r="AO446" s="84"/>
      <c r="AP446" s="84"/>
      <c r="AQ446" s="84"/>
      <c r="AR446" s="84"/>
    </row>
    <row r="447" spans="2:44" s="146" customFormat="1" x14ac:dyDescent="0.2">
      <c r="B447" s="94"/>
      <c r="C447" s="94"/>
      <c r="D447" s="94"/>
      <c r="E447" s="94"/>
      <c r="F447" s="85"/>
      <c r="G447" s="85"/>
      <c r="H447" s="85"/>
      <c r="I447" s="85"/>
      <c r="J447" s="85"/>
      <c r="K447" s="85"/>
      <c r="L447" s="85"/>
      <c r="M447" s="85"/>
      <c r="N447" s="86"/>
      <c r="O447" s="86"/>
      <c r="P447" s="86"/>
      <c r="Q447" s="86"/>
      <c r="R447" s="87"/>
      <c r="S447" s="98"/>
      <c r="T447" s="141"/>
      <c r="U447" s="120"/>
      <c r="V447" s="135"/>
      <c r="W447" s="85"/>
      <c r="X447" s="118"/>
      <c r="Z447" s="82"/>
      <c r="AA447" s="82"/>
      <c r="AB447" s="145"/>
      <c r="AC447" s="143"/>
      <c r="AD447" s="152"/>
      <c r="AE447" s="152"/>
      <c r="AF447" s="152"/>
      <c r="AH447" s="84"/>
      <c r="AI447" s="84"/>
      <c r="AJ447" s="84"/>
      <c r="AK447" s="84"/>
      <c r="AL447" s="84"/>
      <c r="AM447" s="84"/>
      <c r="AN447" s="84"/>
      <c r="AO447" s="84"/>
      <c r="AP447" s="84"/>
      <c r="AQ447" s="84"/>
      <c r="AR447" s="84"/>
    </row>
    <row r="448" spans="2:44" s="146" customFormat="1" x14ac:dyDescent="0.2">
      <c r="B448" s="94"/>
      <c r="C448" s="94"/>
      <c r="D448" s="94"/>
      <c r="E448" s="94"/>
      <c r="F448" s="85"/>
      <c r="G448" s="85"/>
      <c r="H448" s="85"/>
      <c r="I448" s="85"/>
      <c r="J448" s="85"/>
      <c r="K448" s="85"/>
      <c r="L448" s="85"/>
      <c r="M448" s="85"/>
      <c r="N448" s="86"/>
      <c r="O448" s="86"/>
      <c r="P448" s="86"/>
      <c r="Q448" s="86"/>
      <c r="R448" s="87"/>
      <c r="S448" s="98"/>
      <c r="T448" s="141"/>
      <c r="U448" s="120"/>
      <c r="V448" s="135"/>
      <c r="W448" s="85"/>
      <c r="X448" s="118"/>
      <c r="Z448" s="82"/>
      <c r="AA448" s="82"/>
      <c r="AB448" s="145"/>
      <c r="AC448" s="143"/>
      <c r="AD448" s="152"/>
      <c r="AE448" s="152"/>
      <c r="AF448" s="152"/>
      <c r="AH448" s="84"/>
      <c r="AI448" s="84"/>
      <c r="AJ448" s="84"/>
      <c r="AK448" s="84"/>
      <c r="AL448" s="84"/>
      <c r="AM448" s="84"/>
      <c r="AN448" s="84"/>
      <c r="AO448" s="84"/>
      <c r="AP448" s="84"/>
      <c r="AQ448" s="84"/>
      <c r="AR448" s="84"/>
    </row>
    <row r="449" spans="2:44" s="146" customFormat="1" x14ac:dyDescent="0.2">
      <c r="B449" s="94"/>
      <c r="C449" s="94"/>
      <c r="D449" s="94"/>
      <c r="E449" s="94"/>
      <c r="F449" s="85"/>
      <c r="G449" s="85"/>
      <c r="H449" s="85"/>
      <c r="I449" s="85"/>
      <c r="J449" s="85"/>
      <c r="K449" s="85"/>
      <c r="L449" s="85"/>
      <c r="M449" s="85"/>
      <c r="N449" s="86"/>
      <c r="O449" s="86"/>
      <c r="P449" s="86"/>
      <c r="Q449" s="86"/>
      <c r="R449" s="87"/>
      <c r="S449" s="98"/>
      <c r="T449" s="141"/>
      <c r="U449" s="120"/>
      <c r="V449" s="135"/>
      <c r="W449" s="85"/>
      <c r="X449" s="118"/>
      <c r="Z449" s="82"/>
      <c r="AA449" s="82"/>
      <c r="AB449" s="145"/>
      <c r="AC449" s="143"/>
      <c r="AD449" s="152"/>
      <c r="AE449" s="152"/>
      <c r="AF449" s="152"/>
      <c r="AH449" s="84"/>
      <c r="AI449" s="84"/>
      <c r="AJ449" s="84"/>
      <c r="AK449" s="84"/>
      <c r="AL449" s="84"/>
      <c r="AM449" s="84"/>
      <c r="AN449" s="84"/>
      <c r="AO449" s="84"/>
      <c r="AP449" s="84"/>
      <c r="AQ449" s="84"/>
      <c r="AR449" s="84"/>
    </row>
    <row r="450" spans="2:44" s="146" customFormat="1" x14ac:dyDescent="0.2">
      <c r="B450" s="94"/>
      <c r="C450" s="94"/>
      <c r="D450" s="94"/>
      <c r="E450" s="94"/>
      <c r="F450" s="85"/>
      <c r="G450" s="85"/>
      <c r="H450" s="85"/>
      <c r="I450" s="85"/>
      <c r="J450" s="85"/>
      <c r="K450" s="85"/>
      <c r="L450" s="85"/>
      <c r="M450" s="85"/>
      <c r="N450" s="86"/>
      <c r="O450" s="86"/>
      <c r="P450" s="86"/>
      <c r="Q450" s="86"/>
      <c r="R450" s="87"/>
      <c r="S450" s="98"/>
      <c r="T450" s="141"/>
      <c r="U450" s="120"/>
      <c r="V450" s="135"/>
      <c r="W450" s="85"/>
      <c r="X450" s="118"/>
      <c r="Z450" s="82"/>
      <c r="AA450" s="82"/>
      <c r="AB450" s="145"/>
      <c r="AC450" s="143"/>
      <c r="AD450" s="152"/>
      <c r="AE450" s="152"/>
      <c r="AF450" s="152"/>
      <c r="AH450" s="84"/>
      <c r="AI450" s="84"/>
      <c r="AJ450" s="84"/>
      <c r="AK450" s="84"/>
      <c r="AL450" s="84"/>
      <c r="AM450" s="84"/>
      <c r="AN450" s="84"/>
      <c r="AO450" s="84"/>
      <c r="AP450" s="84"/>
      <c r="AQ450" s="84"/>
      <c r="AR450" s="84"/>
    </row>
    <row r="451" spans="2:44" s="146" customFormat="1" x14ac:dyDescent="0.2">
      <c r="B451" s="94"/>
      <c r="C451" s="94"/>
      <c r="D451" s="94"/>
      <c r="E451" s="94"/>
      <c r="F451" s="85"/>
      <c r="G451" s="85"/>
      <c r="H451" s="85"/>
      <c r="I451" s="85"/>
      <c r="J451" s="85"/>
      <c r="K451" s="85"/>
      <c r="L451" s="85"/>
      <c r="M451" s="85"/>
      <c r="N451" s="86"/>
      <c r="O451" s="86"/>
      <c r="P451" s="86"/>
      <c r="Q451" s="86"/>
      <c r="R451" s="87"/>
      <c r="S451" s="98"/>
      <c r="T451" s="141"/>
      <c r="U451" s="120"/>
      <c r="V451" s="135"/>
      <c r="W451" s="85"/>
      <c r="X451" s="118"/>
      <c r="Z451" s="82"/>
      <c r="AA451" s="82"/>
      <c r="AB451" s="145"/>
      <c r="AC451" s="143"/>
      <c r="AD451" s="152"/>
      <c r="AE451" s="152"/>
      <c r="AF451" s="152"/>
      <c r="AH451" s="84"/>
      <c r="AI451" s="84"/>
      <c r="AJ451" s="84"/>
      <c r="AK451" s="84"/>
      <c r="AL451" s="84"/>
      <c r="AM451" s="84"/>
      <c r="AN451" s="84"/>
      <c r="AO451" s="84"/>
      <c r="AP451" s="84"/>
      <c r="AQ451" s="84"/>
      <c r="AR451" s="84"/>
    </row>
    <row r="452" spans="2:44" s="146" customFormat="1" x14ac:dyDescent="0.2">
      <c r="B452" s="94"/>
      <c r="C452" s="94"/>
      <c r="D452" s="94"/>
      <c r="E452" s="94"/>
      <c r="F452" s="85"/>
      <c r="G452" s="85"/>
      <c r="H452" s="85"/>
      <c r="I452" s="85"/>
      <c r="J452" s="85"/>
      <c r="K452" s="85"/>
      <c r="L452" s="85"/>
      <c r="M452" s="85"/>
      <c r="N452" s="86"/>
      <c r="O452" s="86"/>
      <c r="P452" s="86"/>
      <c r="Q452" s="86"/>
      <c r="R452" s="87"/>
      <c r="S452" s="98"/>
      <c r="T452" s="141"/>
      <c r="U452" s="120"/>
      <c r="V452" s="135"/>
      <c r="W452" s="85"/>
      <c r="X452" s="118"/>
      <c r="Z452" s="82"/>
      <c r="AA452" s="82"/>
      <c r="AB452" s="145"/>
      <c r="AC452" s="143"/>
      <c r="AD452" s="152"/>
      <c r="AE452" s="152"/>
      <c r="AF452" s="152"/>
      <c r="AH452" s="84"/>
      <c r="AI452" s="84"/>
      <c r="AJ452" s="84"/>
      <c r="AK452" s="84"/>
      <c r="AL452" s="84"/>
      <c r="AM452" s="84"/>
      <c r="AN452" s="84"/>
      <c r="AO452" s="84"/>
      <c r="AP452" s="84"/>
      <c r="AQ452" s="84"/>
      <c r="AR452" s="84"/>
    </row>
    <row r="453" spans="2:44" s="146" customFormat="1" x14ac:dyDescent="0.2">
      <c r="B453" s="94"/>
      <c r="C453" s="94"/>
      <c r="D453" s="94"/>
      <c r="E453" s="94"/>
      <c r="F453" s="85"/>
      <c r="G453" s="85"/>
      <c r="H453" s="85"/>
      <c r="I453" s="85"/>
      <c r="J453" s="85"/>
      <c r="K453" s="85"/>
      <c r="L453" s="85"/>
      <c r="M453" s="85"/>
      <c r="N453" s="86"/>
      <c r="O453" s="86"/>
      <c r="P453" s="86"/>
      <c r="Q453" s="86"/>
      <c r="R453" s="87"/>
      <c r="S453" s="98"/>
      <c r="T453" s="141"/>
      <c r="U453" s="120"/>
      <c r="V453" s="135"/>
      <c r="W453" s="85"/>
      <c r="X453" s="118"/>
      <c r="Z453" s="82"/>
      <c r="AA453" s="82"/>
      <c r="AB453" s="145"/>
      <c r="AC453" s="143"/>
      <c r="AD453" s="152"/>
      <c r="AE453" s="152"/>
      <c r="AF453" s="152"/>
      <c r="AH453" s="84"/>
      <c r="AI453" s="84"/>
      <c r="AJ453" s="84"/>
      <c r="AK453" s="84"/>
      <c r="AL453" s="84"/>
      <c r="AM453" s="84"/>
      <c r="AN453" s="84"/>
      <c r="AO453" s="84"/>
      <c r="AP453" s="84"/>
      <c r="AQ453" s="84"/>
      <c r="AR453" s="84"/>
    </row>
    <row r="454" spans="2:44" s="146" customFormat="1" x14ac:dyDescent="0.2">
      <c r="B454" s="94"/>
      <c r="C454" s="94"/>
      <c r="D454" s="94"/>
      <c r="E454" s="94"/>
      <c r="F454" s="85"/>
      <c r="G454" s="85"/>
      <c r="H454" s="85"/>
      <c r="I454" s="85"/>
      <c r="J454" s="85"/>
      <c r="K454" s="85"/>
      <c r="L454" s="85"/>
      <c r="M454" s="85"/>
      <c r="N454" s="86"/>
      <c r="O454" s="86"/>
      <c r="P454" s="86"/>
      <c r="Q454" s="86"/>
      <c r="R454" s="87"/>
      <c r="S454" s="98"/>
      <c r="T454" s="141"/>
      <c r="U454" s="120"/>
      <c r="V454" s="135"/>
      <c r="W454" s="85"/>
      <c r="X454" s="118"/>
      <c r="Z454" s="82"/>
      <c r="AA454" s="82"/>
      <c r="AB454" s="145"/>
      <c r="AC454" s="143"/>
      <c r="AD454" s="152"/>
      <c r="AE454" s="152"/>
      <c r="AF454" s="152"/>
      <c r="AH454" s="84"/>
      <c r="AI454" s="84"/>
      <c r="AJ454" s="84"/>
      <c r="AK454" s="84"/>
      <c r="AL454" s="84"/>
      <c r="AM454" s="84"/>
      <c r="AN454" s="84"/>
      <c r="AO454" s="84"/>
      <c r="AP454" s="84"/>
      <c r="AQ454" s="84"/>
      <c r="AR454" s="84"/>
    </row>
    <row r="455" spans="2:44" s="146" customFormat="1" x14ac:dyDescent="0.2">
      <c r="B455" s="94"/>
      <c r="C455" s="94"/>
      <c r="D455" s="94"/>
      <c r="E455" s="94"/>
      <c r="F455" s="85"/>
      <c r="G455" s="85"/>
      <c r="H455" s="85"/>
      <c r="I455" s="85"/>
      <c r="J455" s="85"/>
      <c r="K455" s="85"/>
      <c r="L455" s="85"/>
      <c r="M455" s="85"/>
      <c r="N455" s="86"/>
      <c r="O455" s="86"/>
      <c r="P455" s="86"/>
      <c r="Q455" s="86"/>
      <c r="R455" s="87"/>
      <c r="S455" s="98"/>
      <c r="T455" s="141"/>
      <c r="U455" s="120"/>
      <c r="V455" s="135"/>
      <c r="W455" s="85"/>
      <c r="X455" s="118"/>
      <c r="Z455" s="82"/>
      <c r="AA455" s="82"/>
      <c r="AB455" s="145"/>
      <c r="AC455" s="143"/>
      <c r="AD455" s="152"/>
      <c r="AE455" s="152"/>
      <c r="AF455" s="152"/>
      <c r="AH455" s="84"/>
      <c r="AI455" s="84"/>
      <c r="AJ455" s="84"/>
      <c r="AK455" s="84"/>
      <c r="AL455" s="84"/>
      <c r="AM455" s="84"/>
      <c r="AN455" s="84"/>
      <c r="AO455" s="84"/>
      <c r="AP455" s="84"/>
      <c r="AQ455" s="84"/>
      <c r="AR455" s="84"/>
    </row>
    <row r="456" spans="2:44" s="146" customFormat="1" x14ac:dyDescent="0.2">
      <c r="B456" s="94"/>
      <c r="C456" s="94"/>
      <c r="D456" s="94"/>
      <c r="E456" s="94"/>
      <c r="F456" s="85"/>
      <c r="G456" s="85"/>
      <c r="H456" s="85"/>
      <c r="I456" s="85"/>
      <c r="J456" s="85"/>
      <c r="K456" s="85"/>
      <c r="L456" s="85"/>
      <c r="M456" s="85"/>
      <c r="N456" s="86"/>
      <c r="O456" s="86"/>
      <c r="P456" s="86"/>
      <c r="Q456" s="86"/>
      <c r="R456" s="87"/>
      <c r="S456" s="98"/>
      <c r="T456" s="141"/>
      <c r="U456" s="120"/>
      <c r="V456" s="135"/>
      <c r="W456" s="85"/>
      <c r="X456" s="118"/>
      <c r="Z456" s="82"/>
      <c r="AA456" s="82"/>
      <c r="AB456" s="145"/>
      <c r="AC456" s="143"/>
      <c r="AD456" s="152"/>
      <c r="AE456" s="152"/>
      <c r="AF456" s="152"/>
      <c r="AH456" s="84"/>
      <c r="AI456" s="84"/>
      <c r="AJ456" s="84"/>
      <c r="AK456" s="84"/>
      <c r="AL456" s="84"/>
      <c r="AM456" s="84"/>
      <c r="AN456" s="84"/>
      <c r="AO456" s="84"/>
      <c r="AP456" s="84"/>
      <c r="AQ456" s="84"/>
      <c r="AR456" s="84"/>
    </row>
    <row r="457" spans="2:44" s="146" customFormat="1" x14ac:dyDescent="0.2">
      <c r="B457" s="94"/>
      <c r="C457" s="94"/>
      <c r="D457" s="94"/>
      <c r="E457" s="94"/>
      <c r="F457" s="85"/>
      <c r="G457" s="85"/>
      <c r="H457" s="85"/>
      <c r="I457" s="85"/>
      <c r="J457" s="85"/>
      <c r="K457" s="85"/>
      <c r="L457" s="85"/>
      <c r="M457" s="85"/>
      <c r="N457" s="86"/>
      <c r="O457" s="86"/>
      <c r="P457" s="86"/>
      <c r="Q457" s="86"/>
      <c r="R457" s="87"/>
      <c r="S457" s="98"/>
      <c r="T457" s="141"/>
      <c r="U457" s="120"/>
      <c r="V457" s="135"/>
      <c r="W457" s="85"/>
      <c r="X457" s="118"/>
      <c r="Z457" s="82"/>
      <c r="AA457" s="82"/>
      <c r="AB457" s="145"/>
      <c r="AC457" s="143"/>
      <c r="AD457" s="152"/>
      <c r="AE457" s="152"/>
      <c r="AF457" s="152"/>
      <c r="AH457" s="84"/>
      <c r="AI457" s="84"/>
      <c r="AJ457" s="84"/>
      <c r="AK457" s="84"/>
      <c r="AL457" s="84"/>
      <c r="AM457" s="84"/>
      <c r="AN457" s="84"/>
      <c r="AO457" s="84"/>
      <c r="AP457" s="84"/>
      <c r="AQ457" s="84"/>
      <c r="AR457" s="84"/>
    </row>
    <row r="458" spans="2:44" s="146" customFormat="1" x14ac:dyDescent="0.2">
      <c r="B458" s="94"/>
      <c r="C458" s="94"/>
      <c r="D458" s="94"/>
      <c r="E458" s="94"/>
      <c r="F458" s="85"/>
      <c r="G458" s="85"/>
      <c r="H458" s="85"/>
      <c r="I458" s="85"/>
      <c r="J458" s="85"/>
      <c r="K458" s="85"/>
      <c r="L458" s="85"/>
      <c r="M458" s="85"/>
      <c r="N458" s="86"/>
      <c r="O458" s="86"/>
      <c r="P458" s="86"/>
      <c r="Q458" s="86"/>
      <c r="R458" s="87"/>
      <c r="S458" s="98"/>
      <c r="T458" s="141"/>
      <c r="U458" s="120"/>
      <c r="V458" s="135"/>
      <c r="W458" s="85"/>
      <c r="X458" s="118"/>
      <c r="Z458" s="82"/>
      <c r="AA458" s="82"/>
      <c r="AB458" s="145"/>
      <c r="AC458" s="143"/>
      <c r="AD458" s="152"/>
      <c r="AE458" s="152"/>
      <c r="AF458" s="152"/>
      <c r="AH458" s="84"/>
      <c r="AI458" s="84"/>
      <c r="AJ458" s="84"/>
      <c r="AK458" s="84"/>
      <c r="AL458" s="84"/>
      <c r="AM458" s="84"/>
      <c r="AN458" s="84"/>
      <c r="AO458" s="84"/>
      <c r="AP458" s="84"/>
      <c r="AQ458" s="84"/>
      <c r="AR458" s="84"/>
    </row>
    <row r="459" spans="2:44" s="146" customFormat="1" x14ac:dyDescent="0.2">
      <c r="B459" s="94"/>
      <c r="C459" s="94"/>
      <c r="D459" s="94"/>
      <c r="E459" s="94"/>
      <c r="F459" s="85"/>
      <c r="G459" s="85"/>
      <c r="H459" s="85"/>
      <c r="I459" s="85"/>
      <c r="J459" s="85"/>
      <c r="K459" s="85"/>
      <c r="L459" s="85"/>
      <c r="M459" s="85"/>
      <c r="N459" s="86"/>
      <c r="O459" s="86"/>
      <c r="P459" s="86"/>
      <c r="Q459" s="86"/>
      <c r="R459" s="87"/>
      <c r="S459" s="98"/>
      <c r="T459" s="141"/>
      <c r="U459" s="120"/>
      <c r="V459" s="135"/>
      <c r="W459" s="85"/>
      <c r="X459" s="118"/>
      <c r="Z459" s="82"/>
      <c r="AA459" s="82"/>
      <c r="AB459" s="145"/>
      <c r="AC459" s="143"/>
      <c r="AD459" s="152"/>
      <c r="AE459" s="152"/>
      <c r="AF459" s="152"/>
      <c r="AH459" s="84"/>
      <c r="AI459" s="84"/>
      <c r="AJ459" s="84"/>
      <c r="AK459" s="84"/>
      <c r="AL459" s="84"/>
      <c r="AM459" s="84"/>
      <c r="AN459" s="84"/>
      <c r="AO459" s="84"/>
      <c r="AP459" s="84"/>
      <c r="AQ459" s="84"/>
      <c r="AR459" s="84"/>
    </row>
    <row r="460" spans="2:44" s="146" customFormat="1" x14ac:dyDescent="0.2">
      <c r="B460" s="94"/>
      <c r="C460" s="94"/>
      <c r="D460" s="94"/>
      <c r="E460" s="94"/>
      <c r="F460" s="85"/>
      <c r="G460" s="85"/>
      <c r="H460" s="85"/>
      <c r="I460" s="85"/>
      <c r="J460" s="85"/>
      <c r="K460" s="85"/>
      <c r="L460" s="85"/>
      <c r="M460" s="85"/>
      <c r="N460" s="86"/>
      <c r="O460" s="86"/>
      <c r="P460" s="86"/>
      <c r="Q460" s="86"/>
      <c r="R460" s="87"/>
      <c r="S460" s="98"/>
      <c r="T460" s="141"/>
      <c r="U460" s="120"/>
      <c r="V460" s="135"/>
      <c r="W460" s="85"/>
      <c r="X460" s="118"/>
      <c r="Z460" s="82"/>
      <c r="AA460" s="82"/>
      <c r="AB460" s="145"/>
      <c r="AC460" s="143"/>
      <c r="AD460" s="152"/>
      <c r="AE460" s="152"/>
      <c r="AF460" s="152"/>
      <c r="AH460" s="84"/>
      <c r="AI460" s="84"/>
      <c r="AJ460" s="84"/>
      <c r="AK460" s="84"/>
      <c r="AL460" s="84"/>
      <c r="AM460" s="84"/>
      <c r="AN460" s="84"/>
      <c r="AO460" s="84"/>
      <c r="AP460" s="84"/>
      <c r="AQ460" s="84"/>
      <c r="AR460" s="84"/>
    </row>
    <row r="461" spans="2:44" s="146" customFormat="1" x14ac:dyDescent="0.2">
      <c r="B461" s="94"/>
      <c r="C461" s="94"/>
      <c r="D461" s="94"/>
      <c r="E461" s="94"/>
      <c r="F461" s="85"/>
      <c r="G461" s="85"/>
      <c r="H461" s="85"/>
      <c r="I461" s="85"/>
      <c r="J461" s="85"/>
      <c r="K461" s="85"/>
      <c r="L461" s="85"/>
      <c r="M461" s="85"/>
      <c r="N461" s="86"/>
      <c r="O461" s="86"/>
      <c r="P461" s="86"/>
      <c r="Q461" s="86"/>
      <c r="R461" s="87"/>
      <c r="S461" s="98"/>
      <c r="T461" s="141"/>
      <c r="U461" s="120"/>
      <c r="V461" s="135"/>
      <c r="W461" s="85"/>
      <c r="X461" s="118"/>
      <c r="Z461" s="82"/>
      <c r="AA461" s="82"/>
      <c r="AB461" s="145"/>
      <c r="AC461" s="143"/>
      <c r="AD461" s="152"/>
      <c r="AE461" s="152"/>
      <c r="AF461" s="152"/>
      <c r="AH461" s="84"/>
      <c r="AI461" s="84"/>
      <c r="AJ461" s="84"/>
      <c r="AK461" s="84"/>
      <c r="AL461" s="84"/>
      <c r="AM461" s="84"/>
      <c r="AN461" s="84"/>
      <c r="AO461" s="84"/>
      <c r="AP461" s="84"/>
      <c r="AQ461" s="84"/>
      <c r="AR461" s="84"/>
    </row>
    <row r="462" spans="2:44" s="146" customFormat="1" x14ac:dyDescent="0.2">
      <c r="B462" s="94"/>
      <c r="C462" s="94"/>
      <c r="D462" s="94"/>
      <c r="E462" s="94"/>
      <c r="F462" s="85"/>
      <c r="G462" s="85"/>
      <c r="H462" s="85"/>
      <c r="I462" s="85"/>
      <c r="J462" s="85"/>
      <c r="K462" s="85"/>
      <c r="L462" s="85"/>
      <c r="M462" s="85"/>
      <c r="N462" s="86"/>
      <c r="O462" s="86"/>
      <c r="P462" s="86"/>
      <c r="Q462" s="86"/>
      <c r="R462" s="87"/>
      <c r="S462" s="98"/>
      <c r="T462" s="141"/>
      <c r="U462" s="120"/>
      <c r="V462" s="135"/>
      <c r="W462" s="85"/>
      <c r="X462" s="118"/>
      <c r="Z462" s="82"/>
      <c r="AA462" s="82"/>
      <c r="AB462" s="145"/>
      <c r="AC462" s="143"/>
      <c r="AD462" s="152"/>
      <c r="AE462" s="152"/>
      <c r="AF462" s="152"/>
      <c r="AH462" s="84"/>
      <c r="AI462" s="84"/>
      <c r="AJ462" s="84"/>
      <c r="AK462" s="84"/>
      <c r="AL462" s="84"/>
      <c r="AM462" s="84"/>
      <c r="AN462" s="84"/>
      <c r="AO462" s="84"/>
      <c r="AP462" s="84"/>
      <c r="AQ462" s="84"/>
      <c r="AR462" s="84"/>
    </row>
    <row r="463" spans="2:44" s="146" customFormat="1" x14ac:dyDescent="0.2">
      <c r="B463" s="94"/>
      <c r="C463" s="94"/>
      <c r="D463" s="94"/>
      <c r="E463" s="94"/>
      <c r="F463" s="85"/>
      <c r="G463" s="85"/>
      <c r="H463" s="85"/>
      <c r="I463" s="85"/>
      <c r="J463" s="85"/>
      <c r="K463" s="85"/>
      <c r="L463" s="85"/>
      <c r="M463" s="85"/>
      <c r="N463" s="86"/>
      <c r="O463" s="86"/>
      <c r="P463" s="86"/>
      <c r="Q463" s="86"/>
      <c r="R463" s="87"/>
      <c r="S463" s="98"/>
      <c r="T463" s="141"/>
      <c r="U463" s="120"/>
      <c r="V463" s="135"/>
      <c r="W463" s="85"/>
      <c r="X463" s="118"/>
      <c r="Z463" s="82"/>
      <c r="AA463" s="82"/>
      <c r="AB463" s="145"/>
      <c r="AC463" s="143"/>
      <c r="AD463" s="152"/>
      <c r="AE463" s="152"/>
      <c r="AF463" s="152"/>
      <c r="AH463" s="84"/>
      <c r="AI463" s="84"/>
      <c r="AJ463" s="84"/>
      <c r="AK463" s="84"/>
      <c r="AL463" s="84"/>
      <c r="AM463" s="84"/>
      <c r="AN463" s="84"/>
      <c r="AO463" s="84"/>
      <c r="AP463" s="84"/>
      <c r="AQ463" s="84"/>
      <c r="AR463" s="84"/>
    </row>
    <row r="464" spans="2:44" s="146" customFormat="1" x14ac:dyDescent="0.2">
      <c r="B464" s="94"/>
      <c r="C464" s="94"/>
      <c r="D464" s="94"/>
      <c r="E464" s="94"/>
      <c r="F464" s="85"/>
      <c r="G464" s="85"/>
      <c r="H464" s="85"/>
      <c r="I464" s="85"/>
      <c r="J464" s="85"/>
      <c r="K464" s="85"/>
      <c r="L464" s="85"/>
      <c r="M464" s="85"/>
      <c r="N464" s="86"/>
      <c r="O464" s="86"/>
      <c r="P464" s="86"/>
      <c r="Q464" s="86"/>
      <c r="R464" s="87"/>
      <c r="S464" s="98"/>
      <c r="T464" s="141"/>
      <c r="U464" s="120"/>
      <c r="V464" s="135"/>
      <c r="W464" s="85"/>
      <c r="X464" s="118"/>
      <c r="Z464" s="82"/>
      <c r="AA464" s="82"/>
      <c r="AB464" s="145"/>
      <c r="AC464" s="143"/>
      <c r="AD464" s="152"/>
      <c r="AE464" s="152"/>
      <c r="AF464" s="152"/>
      <c r="AH464" s="84"/>
      <c r="AI464" s="84"/>
      <c r="AJ464" s="84"/>
      <c r="AK464" s="84"/>
      <c r="AL464" s="84"/>
      <c r="AM464" s="84"/>
      <c r="AN464" s="84"/>
      <c r="AO464" s="84"/>
      <c r="AP464" s="84"/>
      <c r="AQ464" s="84"/>
      <c r="AR464" s="84"/>
    </row>
    <row r="465" spans="2:44" s="146" customFormat="1" x14ac:dyDescent="0.2">
      <c r="B465" s="94"/>
      <c r="C465" s="94"/>
      <c r="D465" s="94"/>
      <c r="E465" s="94"/>
      <c r="F465" s="85"/>
      <c r="G465" s="85"/>
      <c r="H465" s="85"/>
      <c r="I465" s="85"/>
      <c r="J465" s="85"/>
      <c r="K465" s="85"/>
      <c r="L465" s="85"/>
      <c r="M465" s="85"/>
      <c r="N465" s="86"/>
      <c r="O465" s="86"/>
      <c r="P465" s="86"/>
      <c r="Q465" s="86"/>
      <c r="R465" s="87"/>
      <c r="S465" s="98"/>
      <c r="T465" s="141"/>
      <c r="U465" s="120"/>
      <c r="V465" s="135"/>
      <c r="W465" s="85"/>
      <c r="X465" s="118"/>
      <c r="Z465" s="82"/>
      <c r="AA465" s="82"/>
      <c r="AB465" s="145"/>
      <c r="AC465" s="143"/>
      <c r="AD465" s="152"/>
      <c r="AE465" s="152"/>
      <c r="AF465" s="152"/>
      <c r="AH465" s="84"/>
      <c r="AI465" s="84"/>
      <c r="AJ465" s="84"/>
      <c r="AK465" s="84"/>
      <c r="AL465" s="84"/>
      <c r="AM465" s="84"/>
      <c r="AN465" s="84"/>
      <c r="AO465" s="84"/>
      <c r="AP465" s="84"/>
      <c r="AQ465" s="84"/>
      <c r="AR465" s="84"/>
    </row>
    <row r="466" spans="2:44" s="146" customFormat="1" x14ac:dyDescent="0.2">
      <c r="B466" s="94"/>
      <c r="C466" s="94"/>
      <c r="D466" s="94"/>
      <c r="E466" s="94"/>
      <c r="F466" s="85"/>
      <c r="G466" s="85"/>
      <c r="H466" s="85"/>
      <c r="I466" s="85"/>
      <c r="J466" s="85"/>
      <c r="K466" s="85"/>
      <c r="L466" s="85"/>
      <c r="M466" s="85"/>
      <c r="N466" s="86"/>
      <c r="O466" s="86"/>
      <c r="P466" s="86"/>
      <c r="Q466" s="86"/>
      <c r="R466" s="87"/>
      <c r="S466" s="98"/>
      <c r="T466" s="141"/>
      <c r="U466" s="120"/>
      <c r="V466" s="135"/>
      <c r="W466" s="85"/>
      <c r="X466" s="118"/>
      <c r="Z466" s="82"/>
      <c r="AA466" s="82"/>
      <c r="AB466" s="145"/>
      <c r="AC466" s="143"/>
      <c r="AD466" s="152"/>
      <c r="AE466" s="152"/>
      <c r="AF466" s="152"/>
      <c r="AH466" s="84"/>
      <c r="AI466" s="84"/>
      <c r="AJ466" s="84"/>
      <c r="AK466" s="84"/>
      <c r="AL466" s="84"/>
      <c r="AM466" s="84"/>
      <c r="AN466" s="84"/>
      <c r="AO466" s="84"/>
      <c r="AP466" s="84"/>
      <c r="AQ466" s="84"/>
      <c r="AR466" s="84"/>
    </row>
    <row r="467" spans="2:44" s="146" customFormat="1" x14ac:dyDescent="0.2">
      <c r="B467" s="94"/>
      <c r="C467" s="94"/>
      <c r="D467" s="94"/>
      <c r="E467" s="94"/>
      <c r="F467" s="85"/>
      <c r="G467" s="85"/>
      <c r="H467" s="85"/>
      <c r="I467" s="85"/>
      <c r="J467" s="85"/>
      <c r="K467" s="85"/>
      <c r="L467" s="85"/>
      <c r="M467" s="85"/>
      <c r="N467" s="86"/>
      <c r="O467" s="86"/>
      <c r="P467" s="86"/>
      <c r="Q467" s="86"/>
      <c r="R467" s="87"/>
      <c r="S467" s="98"/>
      <c r="T467" s="141"/>
      <c r="U467" s="120"/>
      <c r="V467" s="135"/>
      <c r="W467" s="85"/>
      <c r="X467" s="118"/>
      <c r="Z467" s="82"/>
      <c r="AA467" s="82"/>
      <c r="AB467" s="145"/>
      <c r="AC467" s="143"/>
      <c r="AD467" s="152"/>
      <c r="AE467" s="152"/>
      <c r="AF467" s="152"/>
      <c r="AH467" s="84"/>
      <c r="AI467" s="84"/>
      <c r="AJ467" s="84"/>
      <c r="AK467" s="84"/>
      <c r="AL467" s="84"/>
      <c r="AM467" s="84"/>
      <c r="AN467" s="84"/>
      <c r="AO467" s="84"/>
      <c r="AP467" s="84"/>
      <c r="AQ467" s="84"/>
      <c r="AR467" s="84"/>
    </row>
    <row r="468" spans="2:44" s="146" customFormat="1" x14ac:dyDescent="0.2">
      <c r="B468" s="94"/>
      <c r="C468" s="94"/>
      <c r="D468" s="94"/>
      <c r="E468" s="94"/>
      <c r="F468" s="85"/>
      <c r="G468" s="85"/>
      <c r="H468" s="85"/>
      <c r="I468" s="85"/>
      <c r="J468" s="85"/>
      <c r="K468" s="85"/>
      <c r="L468" s="85"/>
      <c r="M468" s="85"/>
      <c r="N468" s="86"/>
      <c r="O468" s="86"/>
      <c r="P468" s="86"/>
      <c r="Q468" s="86"/>
      <c r="R468" s="87"/>
      <c r="S468" s="98"/>
      <c r="T468" s="141"/>
      <c r="U468" s="120"/>
      <c r="V468" s="135"/>
      <c r="W468" s="85"/>
      <c r="X468" s="118"/>
      <c r="Z468" s="82"/>
      <c r="AA468" s="82"/>
      <c r="AB468" s="145"/>
      <c r="AC468" s="143"/>
      <c r="AD468" s="152"/>
      <c r="AE468" s="152"/>
      <c r="AF468" s="152"/>
      <c r="AH468" s="84"/>
      <c r="AI468" s="84"/>
      <c r="AJ468" s="84"/>
      <c r="AK468" s="84"/>
      <c r="AL468" s="84"/>
      <c r="AM468" s="84"/>
      <c r="AN468" s="84"/>
      <c r="AO468" s="84"/>
      <c r="AP468" s="84"/>
      <c r="AQ468" s="84"/>
      <c r="AR468" s="84"/>
    </row>
    <row r="469" spans="2:44" s="146" customFormat="1" x14ac:dyDescent="0.2">
      <c r="B469" s="94"/>
      <c r="C469" s="94"/>
      <c r="D469" s="94"/>
      <c r="E469" s="94"/>
      <c r="F469" s="85"/>
      <c r="G469" s="85"/>
      <c r="H469" s="85"/>
      <c r="I469" s="85"/>
      <c r="J469" s="85"/>
      <c r="K469" s="85"/>
      <c r="L469" s="85"/>
      <c r="M469" s="85"/>
      <c r="N469" s="86"/>
      <c r="O469" s="86"/>
      <c r="P469" s="86"/>
      <c r="Q469" s="86"/>
      <c r="R469" s="87"/>
      <c r="S469" s="98"/>
      <c r="T469" s="141"/>
      <c r="U469" s="120"/>
      <c r="V469" s="135"/>
      <c r="W469" s="85"/>
      <c r="X469" s="118"/>
      <c r="Z469" s="82"/>
      <c r="AA469" s="82"/>
      <c r="AB469" s="145"/>
      <c r="AC469" s="143"/>
      <c r="AD469" s="152"/>
      <c r="AE469" s="152"/>
      <c r="AF469" s="152"/>
      <c r="AH469" s="84"/>
      <c r="AI469" s="84"/>
      <c r="AJ469" s="84"/>
      <c r="AK469" s="84"/>
      <c r="AL469" s="84"/>
      <c r="AM469" s="84"/>
      <c r="AN469" s="84"/>
      <c r="AO469" s="84"/>
      <c r="AP469" s="84"/>
      <c r="AQ469" s="84"/>
      <c r="AR469" s="84"/>
    </row>
    <row r="470" spans="2:44" s="146" customFormat="1" x14ac:dyDescent="0.2">
      <c r="B470" s="94"/>
      <c r="C470" s="94"/>
      <c r="D470" s="94"/>
      <c r="E470" s="94"/>
      <c r="F470" s="85"/>
      <c r="G470" s="85"/>
      <c r="H470" s="85"/>
      <c r="I470" s="85"/>
      <c r="J470" s="85"/>
      <c r="K470" s="85"/>
      <c r="L470" s="85"/>
      <c r="M470" s="85"/>
      <c r="N470" s="86"/>
      <c r="O470" s="86"/>
      <c r="P470" s="86"/>
      <c r="Q470" s="86"/>
      <c r="R470" s="87"/>
      <c r="S470" s="98"/>
      <c r="T470" s="141"/>
      <c r="U470" s="120"/>
      <c r="V470" s="135"/>
      <c r="W470" s="85"/>
      <c r="X470" s="118"/>
      <c r="Z470" s="82"/>
      <c r="AA470" s="82"/>
      <c r="AB470" s="145"/>
      <c r="AC470" s="143"/>
      <c r="AD470" s="152"/>
      <c r="AE470" s="152"/>
      <c r="AF470" s="152"/>
      <c r="AH470" s="84"/>
      <c r="AI470" s="84"/>
      <c r="AJ470" s="84"/>
      <c r="AK470" s="84"/>
      <c r="AL470" s="84"/>
      <c r="AM470" s="84"/>
      <c r="AN470" s="84"/>
      <c r="AO470" s="84"/>
      <c r="AP470" s="84"/>
      <c r="AQ470" s="84"/>
      <c r="AR470" s="84"/>
    </row>
    <row r="471" spans="2:44" s="146" customFormat="1" x14ac:dyDescent="0.2">
      <c r="B471" s="94"/>
      <c r="C471" s="94"/>
      <c r="D471" s="94"/>
      <c r="E471" s="94"/>
      <c r="F471" s="85"/>
      <c r="G471" s="85"/>
      <c r="H471" s="85"/>
      <c r="I471" s="85"/>
      <c r="J471" s="85"/>
      <c r="K471" s="85"/>
      <c r="L471" s="85"/>
      <c r="M471" s="85"/>
      <c r="N471" s="86"/>
      <c r="O471" s="86"/>
      <c r="P471" s="86"/>
      <c r="Q471" s="86"/>
      <c r="R471" s="87"/>
      <c r="S471" s="98"/>
      <c r="T471" s="141"/>
      <c r="U471" s="120"/>
      <c r="V471" s="135"/>
      <c r="W471" s="85"/>
      <c r="X471" s="118"/>
      <c r="Z471" s="82"/>
      <c r="AA471" s="82"/>
      <c r="AB471" s="145"/>
      <c r="AC471" s="143"/>
      <c r="AD471" s="152"/>
      <c r="AE471" s="152"/>
      <c r="AF471" s="152"/>
      <c r="AH471" s="84"/>
      <c r="AI471" s="84"/>
      <c r="AJ471" s="84"/>
      <c r="AK471" s="84"/>
      <c r="AL471" s="84"/>
      <c r="AM471" s="84"/>
      <c r="AN471" s="84"/>
      <c r="AO471" s="84"/>
      <c r="AP471" s="84"/>
      <c r="AQ471" s="84"/>
      <c r="AR471" s="84"/>
    </row>
    <row r="472" spans="2:44" s="146" customFormat="1" x14ac:dyDescent="0.2">
      <c r="B472" s="94"/>
      <c r="C472" s="94"/>
      <c r="D472" s="94"/>
      <c r="E472" s="94"/>
      <c r="F472" s="85"/>
      <c r="G472" s="85"/>
      <c r="H472" s="85"/>
      <c r="I472" s="85"/>
      <c r="J472" s="85"/>
      <c r="K472" s="85"/>
      <c r="L472" s="85"/>
      <c r="M472" s="85"/>
      <c r="N472" s="86"/>
      <c r="O472" s="86"/>
      <c r="P472" s="86"/>
      <c r="Q472" s="86"/>
      <c r="R472" s="87"/>
      <c r="S472" s="98"/>
      <c r="T472" s="141"/>
      <c r="U472" s="120"/>
      <c r="V472" s="135"/>
      <c r="W472" s="85"/>
      <c r="X472" s="118"/>
      <c r="Z472" s="82"/>
      <c r="AA472" s="82"/>
      <c r="AB472" s="145"/>
      <c r="AC472" s="143"/>
      <c r="AD472" s="152"/>
      <c r="AE472" s="152"/>
      <c r="AF472" s="152"/>
      <c r="AH472" s="84"/>
      <c r="AI472" s="84"/>
      <c r="AJ472" s="84"/>
      <c r="AK472" s="84"/>
      <c r="AL472" s="84"/>
      <c r="AM472" s="84"/>
      <c r="AN472" s="84"/>
      <c r="AO472" s="84"/>
      <c r="AP472" s="84"/>
      <c r="AQ472" s="84"/>
      <c r="AR472" s="84"/>
    </row>
    <row r="473" spans="2:44" s="146" customFormat="1" x14ac:dyDescent="0.2">
      <c r="B473" s="94"/>
      <c r="C473" s="94"/>
      <c r="D473" s="94"/>
      <c r="E473" s="94"/>
      <c r="F473" s="85"/>
      <c r="G473" s="85"/>
      <c r="H473" s="85"/>
      <c r="I473" s="85"/>
      <c r="J473" s="85"/>
      <c r="K473" s="85"/>
      <c r="L473" s="85"/>
      <c r="M473" s="85"/>
      <c r="N473" s="86"/>
      <c r="O473" s="86"/>
      <c r="P473" s="86"/>
      <c r="Q473" s="86"/>
      <c r="R473" s="87"/>
      <c r="S473" s="98"/>
      <c r="T473" s="141"/>
      <c r="U473" s="120"/>
      <c r="V473" s="135"/>
      <c r="W473" s="85"/>
      <c r="X473" s="118"/>
      <c r="Z473" s="82"/>
      <c r="AA473" s="82"/>
      <c r="AB473" s="145"/>
      <c r="AC473" s="143"/>
      <c r="AD473" s="152"/>
      <c r="AE473" s="152"/>
      <c r="AF473" s="152"/>
      <c r="AH473" s="84"/>
      <c r="AI473" s="84"/>
      <c r="AJ473" s="84"/>
      <c r="AK473" s="84"/>
      <c r="AL473" s="84"/>
      <c r="AM473" s="84"/>
      <c r="AN473" s="84"/>
      <c r="AO473" s="84"/>
      <c r="AP473" s="84"/>
      <c r="AQ473" s="84"/>
      <c r="AR473" s="84"/>
    </row>
    <row r="474" spans="2:44" s="146" customFormat="1" x14ac:dyDescent="0.2">
      <c r="B474" s="94"/>
      <c r="C474" s="94"/>
      <c r="D474" s="94"/>
      <c r="E474" s="94"/>
      <c r="F474" s="85"/>
      <c r="G474" s="85"/>
      <c r="H474" s="85"/>
      <c r="I474" s="85"/>
      <c r="J474" s="85"/>
      <c r="K474" s="85"/>
      <c r="L474" s="85"/>
      <c r="M474" s="85"/>
      <c r="N474" s="86"/>
      <c r="O474" s="86"/>
      <c r="P474" s="86"/>
      <c r="Q474" s="86"/>
      <c r="R474" s="87"/>
      <c r="S474" s="98"/>
      <c r="T474" s="141"/>
      <c r="U474" s="120"/>
      <c r="V474" s="135"/>
      <c r="W474" s="85"/>
      <c r="X474" s="118"/>
      <c r="Z474" s="82"/>
      <c r="AA474" s="82"/>
      <c r="AB474" s="145"/>
      <c r="AC474" s="143"/>
      <c r="AD474" s="152"/>
      <c r="AE474" s="152"/>
      <c r="AF474" s="152"/>
      <c r="AH474" s="84"/>
      <c r="AI474" s="84"/>
      <c r="AJ474" s="84"/>
      <c r="AK474" s="84"/>
      <c r="AL474" s="84"/>
      <c r="AM474" s="84"/>
      <c r="AN474" s="84"/>
      <c r="AO474" s="84"/>
      <c r="AP474" s="84"/>
      <c r="AQ474" s="84"/>
      <c r="AR474" s="84"/>
    </row>
    <row r="475" spans="2:44" s="146" customFormat="1" x14ac:dyDescent="0.2">
      <c r="B475" s="94"/>
      <c r="C475" s="94"/>
      <c r="D475" s="94"/>
      <c r="E475" s="94"/>
      <c r="F475" s="85"/>
      <c r="G475" s="85"/>
      <c r="H475" s="85"/>
      <c r="I475" s="85"/>
      <c r="J475" s="85"/>
      <c r="K475" s="85"/>
      <c r="L475" s="85"/>
      <c r="M475" s="85"/>
      <c r="N475" s="86"/>
      <c r="O475" s="86"/>
      <c r="P475" s="86"/>
      <c r="Q475" s="86"/>
      <c r="R475" s="87"/>
      <c r="S475" s="98"/>
      <c r="T475" s="141"/>
      <c r="U475" s="120"/>
      <c r="V475" s="135"/>
      <c r="W475" s="85"/>
      <c r="X475" s="118"/>
      <c r="Z475" s="82"/>
      <c r="AA475" s="82"/>
      <c r="AB475" s="145"/>
      <c r="AC475" s="143"/>
      <c r="AD475" s="152"/>
      <c r="AE475" s="152"/>
      <c r="AF475" s="152"/>
      <c r="AH475" s="84"/>
      <c r="AI475" s="84"/>
      <c r="AJ475" s="84"/>
      <c r="AK475" s="84"/>
      <c r="AL475" s="84"/>
      <c r="AM475" s="84"/>
      <c r="AN475" s="84"/>
      <c r="AO475" s="84"/>
      <c r="AP475" s="84"/>
      <c r="AQ475" s="84"/>
      <c r="AR475" s="84"/>
    </row>
    <row r="476" spans="2:44" s="146" customFormat="1" x14ac:dyDescent="0.2">
      <c r="B476" s="94"/>
      <c r="C476" s="94"/>
      <c r="D476" s="94"/>
      <c r="E476" s="94"/>
      <c r="F476" s="85"/>
      <c r="G476" s="85"/>
      <c r="H476" s="85"/>
      <c r="I476" s="85"/>
      <c r="J476" s="85"/>
      <c r="K476" s="85"/>
      <c r="L476" s="85"/>
      <c r="M476" s="85"/>
      <c r="N476" s="86"/>
      <c r="O476" s="86"/>
      <c r="P476" s="86"/>
      <c r="Q476" s="86"/>
      <c r="R476" s="87"/>
      <c r="S476" s="98"/>
      <c r="T476" s="141"/>
      <c r="U476" s="120"/>
      <c r="V476" s="135"/>
      <c r="W476" s="85"/>
      <c r="X476" s="118"/>
      <c r="Z476" s="82"/>
      <c r="AA476" s="82"/>
      <c r="AB476" s="145"/>
      <c r="AC476" s="143"/>
      <c r="AD476" s="152"/>
      <c r="AE476" s="152"/>
      <c r="AF476" s="152"/>
      <c r="AH476" s="84"/>
      <c r="AI476" s="84"/>
      <c r="AJ476" s="84"/>
      <c r="AK476" s="84"/>
      <c r="AL476" s="84"/>
      <c r="AM476" s="84"/>
      <c r="AN476" s="84"/>
      <c r="AO476" s="84"/>
      <c r="AP476" s="84"/>
      <c r="AQ476" s="84"/>
      <c r="AR476" s="84"/>
    </row>
    <row r="477" spans="2:44" s="146" customFormat="1" x14ac:dyDescent="0.2">
      <c r="B477" s="94"/>
      <c r="C477" s="94"/>
      <c r="D477" s="94"/>
      <c r="E477" s="94"/>
      <c r="F477" s="85"/>
      <c r="G477" s="85"/>
      <c r="H477" s="85"/>
      <c r="I477" s="85"/>
      <c r="J477" s="85"/>
      <c r="K477" s="85"/>
      <c r="L477" s="85"/>
      <c r="M477" s="85"/>
      <c r="N477" s="86"/>
      <c r="O477" s="86"/>
      <c r="P477" s="86"/>
      <c r="Q477" s="86"/>
      <c r="R477" s="87"/>
      <c r="S477" s="98"/>
      <c r="T477" s="141"/>
      <c r="U477" s="120"/>
      <c r="V477" s="135"/>
      <c r="W477" s="85"/>
      <c r="X477" s="118"/>
      <c r="Z477" s="82"/>
      <c r="AA477" s="82"/>
      <c r="AB477" s="145"/>
      <c r="AC477" s="143"/>
      <c r="AD477" s="152"/>
      <c r="AE477" s="152"/>
      <c r="AF477" s="152"/>
      <c r="AH477" s="84"/>
      <c r="AI477" s="84"/>
      <c r="AJ477" s="84"/>
      <c r="AK477" s="84"/>
      <c r="AL477" s="84"/>
      <c r="AM477" s="84"/>
      <c r="AN477" s="84"/>
      <c r="AO477" s="84"/>
      <c r="AP477" s="84"/>
      <c r="AQ477" s="84"/>
      <c r="AR477" s="84"/>
    </row>
    <row r="478" spans="2:44" s="146" customFormat="1" x14ac:dyDescent="0.2">
      <c r="B478" s="94"/>
      <c r="C478" s="94"/>
      <c r="D478" s="94"/>
      <c r="E478" s="94"/>
      <c r="F478" s="85"/>
      <c r="G478" s="85"/>
      <c r="H478" s="85"/>
      <c r="I478" s="85"/>
      <c r="J478" s="85"/>
      <c r="K478" s="85"/>
      <c r="L478" s="85"/>
      <c r="M478" s="85"/>
      <c r="N478" s="86"/>
      <c r="O478" s="86"/>
      <c r="P478" s="86"/>
      <c r="Q478" s="86"/>
      <c r="R478" s="87"/>
      <c r="S478" s="98"/>
      <c r="T478" s="141"/>
      <c r="U478" s="120"/>
      <c r="V478" s="135"/>
      <c r="W478" s="85"/>
      <c r="X478" s="118"/>
      <c r="Z478" s="82"/>
      <c r="AA478" s="82"/>
      <c r="AB478" s="145"/>
      <c r="AC478" s="143"/>
      <c r="AD478" s="152"/>
      <c r="AE478" s="152"/>
      <c r="AF478" s="152"/>
      <c r="AH478" s="84"/>
      <c r="AI478" s="84"/>
      <c r="AJ478" s="84"/>
      <c r="AK478" s="84"/>
      <c r="AL478" s="84"/>
      <c r="AM478" s="84"/>
      <c r="AN478" s="84"/>
      <c r="AO478" s="84"/>
      <c r="AP478" s="84"/>
      <c r="AQ478" s="84"/>
      <c r="AR478" s="84"/>
    </row>
    <row r="479" spans="2:44" s="146" customFormat="1" x14ac:dyDescent="0.2">
      <c r="B479" s="94"/>
      <c r="C479" s="94"/>
      <c r="D479" s="94"/>
      <c r="E479" s="94"/>
      <c r="F479" s="85"/>
      <c r="G479" s="85"/>
      <c r="H479" s="85"/>
      <c r="I479" s="85"/>
      <c r="J479" s="85"/>
      <c r="K479" s="85"/>
      <c r="L479" s="85"/>
      <c r="M479" s="85"/>
      <c r="N479" s="86"/>
      <c r="O479" s="86"/>
      <c r="P479" s="86"/>
      <c r="Q479" s="86"/>
      <c r="R479" s="87"/>
      <c r="S479" s="98"/>
      <c r="T479" s="141"/>
      <c r="U479" s="120"/>
      <c r="V479" s="135"/>
      <c r="W479" s="85"/>
      <c r="X479" s="118"/>
      <c r="Z479" s="82"/>
      <c r="AA479" s="82"/>
      <c r="AB479" s="145"/>
      <c r="AC479" s="143"/>
      <c r="AD479" s="152"/>
      <c r="AE479" s="152"/>
      <c r="AF479" s="152"/>
      <c r="AH479" s="84"/>
      <c r="AI479" s="84"/>
      <c r="AJ479" s="84"/>
      <c r="AK479" s="84"/>
      <c r="AL479" s="84"/>
      <c r="AM479" s="84"/>
      <c r="AN479" s="84"/>
      <c r="AO479" s="84"/>
      <c r="AP479" s="84"/>
      <c r="AQ479" s="84"/>
      <c r="AR479" s="84"/>
    </row>
    <row r="480" spans="2:44" s="146" customFormat="1" x14ac:dyDescent="0.2">
      <c r="B480" s="94"/>
      <c r="C480" s="94"/>
      <c r="D480" s="94"/>
      <c r="E480" s="94"/>
      <c r="F480" s="85"/>
      <c r="G480" s="85"/>
      <c r="H480" s="85"/>
      <c r="I480" s="85"/>
      <c r="J480" s="85"/>
      <c r="K480" s="85"/>
      <c r="L480" s="85"/>
      <c r="M480" s="85"/>
      <c r="N480" s="86"/>
      <c r="O480" s="86"/>
      <c r="P480" s="86"/>
      <c r="Q480" s="86"/>
      <c r="R480" s="87"/>
      <c r="S480" s="98"/>
      <c r="T480" s="141"/>
      <c r="U480" s="120"/>
      <c r="V480" s="135"/>
      <c r="W480" s="85"/>
      <c r="X480" s="118"/>
      <c r="Z480" s="82"/>
      <c r="AA480" s="82"/>
      <c r="AB480" s="145"/>
      <c r="AC480" s="143"/>
      <c r="AD480" s="152"/>
      <c r="AE480" s="152"/>
      <c r="AF480" s="152"/>
      <c r="AH480" s="84"/>
      <c r="AI480" s="84"/>
      <c r="AJ480" s="84"/>
      <c r="AK480" s="84"/>
      <c r="AL480" s="84"/>
      <c r="AM480" s="84"/>
      <c r="AN480" s="84"/>
      <c r="AO480" s="84"/>
      <c r="AP480" s="84"/>
      <c r="AQ480" s="84"/>
      <c r="AR480" s="84"/>
    </row>
    <row r="481" spans="2:44" s="146" customFormat="1" x14ac:dyDescent="0.2">
      <c r="B481" s="94"/>
      <c r="C481" s="94"/>
      <c r="D481" s="94"/>
      <c r="E481" s="94"/>
      <c r="F481" s="85"/>
      <c r="G481" s="85"/>
      <c r="H481" s="85"/>
      <c r="I481" s="85"/>
      <c r="J481" s="85"/>
      <c r="K481" s="85"/>
      <c r="L481" s="85"/>
      <c r="M481" s="85"/>
      <c r="N481" s="86"/>
      <c r="O481" s="86"/>
      <c r="P481" s="86"/>
      <c r="Q481" s="86"/>
      <c r="R481" s="87"/>
      <c r="S481" s="98"/>
      <c r="T481" s="141"/>
      <c r="U481" s="120"/>
      <c r="V481" s="135"/>
      <c r="W481" s="85"/>
      <c r="X481" s="118"/>
      <c r="Z481" s="82"/>
      <c r="AA481" s="82"/>
      <c r="AB481" s="145"/>
      <c r="AC481" s="143"/>
      <c r="AD481" s="152"/>
      <c r="AE481" s="152"/>
      <c r="AF481" s="152"/>
      <c r="AH481" s="84"/>
      <c r="AI481" s="84"/>
      <c r="AJ481" s="84"/>
      <c r="AK481" s="84"/>
      <c r="AL481" s="84"/>
      <c r="AM481" s="84"/>
      <c r="AN481" s="84"/>
      <c r="AO481" s="84"/>
      <c r="AP481" s="84"/>
      <c r="AQ481" s="84"/>
      <c r="AR481" s="84"/>
    </row>
    <row r="482" spans="2:44" s="146" customFormat="1" x14ac:dyDescent="0.2">
      <c r="B482" s="94"/>
      <c r="C482" s="94"/>
      <c r="D482" s="94"/>
      <c r="E482" s="94"/>
      <c r="F482" s="85"/>
      <c r="G482" s="85"/>
      <c r="H482" s="85"/>
      <c r="I482" s="85"/>
      <c r="J482" s="85"/>
      <c r="K482" s="85"/>
      <c r="L482" s="85"/>
      <c r="M482" s="85"/>
      <c r="N482" s="86"/>
      <c r="O482" s="86"/>
      <c r="P482" s="86"/>
      <c r="Q482" s="86"/>
      <c r="R482" s="87"/>
      <c r="S482" s="98"/>
      <c r="T482" s="141"/>
      <c r="U482" s="120"/>
      <c r="V482" s="135"/>
      <c r="W482" s="85"/>
      <c r="X482" s="118"/>
      <c r="Z482" s="82"/>
      <c r="AA482" s="82"/>
      <c r="AB482" s="145"/>
      <c r="AC482" s="143"/>
      <c r="AD482" s="152"/>
      <c r="AE482" s="152"/>
      <c r="AF482" s="152"/>
      <c r="AH482" s="84"/>
      <c r="AI482" s="84"/>
      <c r="AJ482" s="84"/>
      <c r="AK482" s="84"/>
      <c r="AL482" s="84"/>
      <c r="AM482" s="84"/>
      <c r="AN482" s="84"/>
      <c r="AO482" s="84"/>
      <c r="AP482" s="84"/>
      <c r="AQ482" s="84"/>
      <c r="AR482" s="84"/>
    </row>
    <row r="483" spans="2:44" s="146" customFormat="1" x14ac:dyDescent="0.2">
      <c r="B483" s="94"/>
      <c r="C483" s="94"/>
      <c r="D483" s="94"/>
      <c r="E483" s="94"/>
      <c r="F483" s="85"/>
      <c r="G483" s="85"/>
      <c r="H483" s="85"/>
      <c r="I483" s="85"/>
      <c r="J483" s="85"/>
      <c r="K483" s="85"/>
      <c r="L483" s="85"/>
      <c r="M483" s="85"/>
      <c r="N483" s="86"/>
      <c r="O483" s="86"/>
      <c r="P483" s="86"/>
      <c r="Q483" s="86"/>
      <c r="R483" s="87"/>
      <c r="S483" s="98"/>
      <c r="T483" s="141"/>
      <c r="U483" s="120"/>
      <c r="V483" s="135"/>
      <c r="W483" s="85"/>
      <c r="X483" s="118"/>
      <c r="Z483" s="82"/>
      <c r="AA483" s="82"/>
      <c r="AB483" s="145"/>
      <c r="AC483" s="143"/>
      <c r="AD483" s="152"/>
      <c r="AE483" s="152"/>
      <c r="AF483" s="152"/>
      <c r="AH483" s="84"/>
      <c r="AI483" s="84"/>
      <c r="AJ483" s="84"/>
      <c r="AK483" s="84"/>
      <c r="AL483" s="84"/>
      <c r="AM483" s="84"/>
      <c r="AN483" s="84"/>
      <c r="AO483" s="84"/>
      <c r="AP483" s="84"/>
      <c r="AQ483" s="84"/>
      <c r="AR483" s="84"/>
    </row>
    <row r="484" spans="2:44" s="146" customFormat="1" x14ac:dyDescent="0.2">
      <c r="B484" s="94"/>
      <c r="C484" s="94"/>
      <c r="D484" s="94"/>
      <c r="E484" s="94"/>
      <c r="F484" s="85"/>
      <c r="G484" s="85"/>
      <c r="H484" s="85"/>
      <c r="I484" s="85"/>
      <c r="J484" s="85"/>
      <c r="K484" s="85"/>
      <c r="L484" s="85"/>
      <c r="M484" s="85"/>
      <c r="N484" s="86"/>
      <c r="O484" s="86"/>
      <c r="P484" s="86"/>
      <c r="Q484" s="86"/>
      <c r="R484" s="87"/>
      <c r="S484" s="98"/>
      <c r="T484" s="141"/>
      <c r="U484" s="120"/>
      <c r="V484" s="135"/>
      <c r="W484" s="85"/>
      <c r="X484" s="118"/>
      <c r="Z484" s="82"/>
      <c r="AA484" s="82"/>
      <c r="AB484" s="145"/>
      <c r="AC484" s="143"/>
      <c r="AD484" s="152"/>
      <c r="AE484" s="152"/>
      <c r="AF484" s="152"/>
      <c r="AH484" s="84"/>
      <c r="AI484" s="84"/>
      <c r="AJ484" s="84"/>
      <c r="AK484" s="84"/>
      <c r="AL484" s="84"/>
      <c r="AM484" s="84"/>
      <c r="AN484" s="84"/>
      <c r="AO484" s="84"/>
      <c r="AP484" s="84"/>
      <c r="AQ484" s="84"/>
      <c r="AR484" s="84"/>
    </row>
    <row r="485" spans="2:44" s="146" customFormat="1" x14ac:dyDescent="0.2">
      <c r="B485" s="94"/>
      <c r="C485" s="94"/>
      <c r="D485" s="94"/>
      <c r="E485" s="94"/>
      <c r="F485" s="85"/>
      <c r="G485" s="85"/>
      <c r="H485" s="85"/>
      <c r="I485" s="85"/>
      <c r="J485" s="85"/>
      <c r="K485" s="85"/>
      <c r="L485" s="85"/>
      <c r="M485" s="85"/>
      <c r="N485" s="86"/>
      <c r="O485" s="86"/>
      <c r="P485" s="86"/>
      <c r="Q485" s="86"/>
      <c r="R485" s="87"/>
      <c r="S485" s="98"/>
      <c r="T485" s="141"/>
      <c r="U485" s="120"/>
      <c r="V485" s="135"/>
      <c r="W485" s="85"/>
      <c r="X485" s="118"/>
      <c r="Z485" s="82"/>
      <c r="AA485" s="82"/>
      <c r="AB485" s="145"/>
      <c r="AC485" s="143"/>
      <c r="AD485" s="152"/>
      <c r="AE485" s="152"/>
      <c r="AF485" s="152"/>
      <c r="AH485" s="84"/>
      <c r="AI485" s="84"/>
      <c r="AJ485" s="84"/>
      <c r="AK485" s="84"/>
      <c r="AL485" s="84"/>
      <c r="AM485" s="84"/>
      <c r="AN485" s="84"/>
      <c r="AO485" s="84"/>
      <c r="AP485" s="84"/>
      <c r="AQ485" s="84"/>
      <c r="AR485" s="84"/>
    </row>
    <row r="486" spans="2:44" s="146" customFormat="1" x14ac:dyDescent="0.2">
      <c r="B486" s="94"/>
      <c r="C486" s="94"/>
      <c r="D486" s="94"/>
      <c r="E486" s="94"/>
      <c r="F486" s="85"/>
      <c r="G486" s="85"/>
      <c r="H486" s="85"/>
      <c r="I486" s="85"/>
      <c r="J486" s="85"/>
      <c r="K486" s="85"/>
      <c r="L486" s="85"/>
      <c r="M486" s="85"/>
      <c r="N486" s="86"/>
      <c r="O486" s="86"/>
      <c r="P486" s="86"/>
      <c r="Q486" s="86"/>
      <c r="R486" s="87"/>
      <c r="S486" s="98"/>
      <c r="T486" s="141"/>
      <c r="U486" s="120"/>
      <c r="V486" s="135"/>
      <c r="W486" s="85"/>
      <c r="X486" s="118"/>
      <c r="Z486" s="82"/>
      <c r="AA486" s="82"/>
      <c r="AB486" s="145"/>
      <c r="AC486" s="143"/>
      <c r="AD486" s="152"/>
      <c r="AE486" s="152"/>
      <c r="AF486" s="152"/>
      <c r="AH486" s="84"/>
      <c r="AI486" s="84"/>
      <c r="AJ486" s="84"/>
      <c r="AK486" s="84"/>
      <c r="AL486" s="84"/>
      <c r="AM486" s="84"/>
      <c r="AN486" s="84"/>
      <c r="AO486" s="84"/>
      <c r="AP486" s="84"/>
      <c r="AQ486" s="84"/>
      <c r="AR486" s="84"/>
    </row>
    <row r="487" spans="2:44" s="146" customFormat="1" x14ac:dyDescent="0.2">
      <c r="B487" s="94"/>
      <c r="C487" s="94"/>
      <c r="D487" s="94"/>
      <c r="E487" s="94"/>
      <c r="F487" s="85"/>
      <c r="G487" s="85"/>
      <c r="H487" s="85"/>
      <c r="I487" s="85"/>
      <c r="J487" s="85"/>
      <c r="K487" s="85"/>
      <c r="L487" s="85"/>
      <c r="M487" s="85"/>
      <c r="N487" s="86"/>
      <c r="O487" s="86"/>
      <c r="P487" s="86"/>
      <c r="Q487" s="86"/>
      <c r="R487" s="87"/>
      <c r="S487" s="98"/>
      <c r="T487" s="141"/>
      <c r="U487" s="120"/>
      <c r="V487" s="135"/>
      <c r="W487" s="85"/>
      <c r="X487" s="118"/>
      <c r="Z487" s="82"/>
      <c r="AA487" s="82"/>
      <c r="AB487" s="145"/>
      <c r="AC487" s="143"/>
      <c r="AD487" s="152"/>
      <c r="AE487" s="152"/>
      <c r="AF487" s="152"/>
      <c r="AH487" s="84"/>
      <c r="AI487" s="84"/>
      <c r="AJ487" s="84"/>
      <c r="AK487" s="84"/>
      <c r="AL487" s="84"/>
      <c r="AM487" s="84"/>
      <c r="AN487" s="84"/>
      <c r="AO487" s="84"/>
      <c r="AP487" s="84"/>
      <c r="AQ487" s="84"/>
      <c r="AR487" s="84"/>
    </row>
    <row r="488" spans="2:44" s="146" customFormat="1" x14ac:dyDescent="0.2">
      <c r="B488" s="94"/>
      <c r="C488" s="94"/>
      <c r="D488" s="94"/>
      <c r="E488" s="94"/>
      <c r="F488" s="85"/>
      <c r="G488" s="85"/>
      <c r="H488" s="85"/>
      <c r="I488" s="85"/>
      <c r="J488" s="85"/>
      <c r="K488" s="85"/>
      <c r="L488" s="85"/>
      <c r="M488" s="85"/>
      <c r="N488" s="86"/>
      <c r="O488" s="86"/>
      <c r="P488" s="86"/>
      <c r="Q488" s="86"/>
      <c r="R488" s="87"/>
      <c r="S488" s="98"/>
      <c r="T488" s="141"/>
      <c r="U488" s="120"/>
      <c r="V488" s="135"/>
      <c r="W488" s="85"/>
      <c r="X488" s="118"/>
      <c r="Z488" s="82"/>
      <c r="AA488" s="82"/>
      <c r="AB488" s="145"/>
      <c r="AC488" s="143"/>
      <c r="AD488" s="152"/>
      <c r="AE488" s="152"/>
      <c r="AF488" s="152"/>
      <c r="AH488" s="84"/>
      <c r="AI488" s="84"/>
      <c r="AJ488" s="84"/>
      <c r="AK488" s="84"/>
      <c r="AL488" s="84"/>
      <c r="AM488" s="84"/>
      <c r="AN488" s="84"/>
      <c r="AO488" s="84"/>
      <c r="AP488" s="84"/>
      <c r="AQ488" s="84"/>
      <c r="AR488" s="84"/>
    </row>
    <row r="489" spans="2:44" s="146" customFormat="1" x14ac:dyDescent="0.2">
      <c r="B489" s="94"/>
      <c r="C489" s="94"/>
      <c r="D489" s="94"/>
      <c r="E489" s="94"/>
      <c r="F489" s="85"/>
      <c r="G489" s="85"/>
      <c r="H489" s="85"/>
      <c r="I489" s="85"/>
      <c r="J489" s="85"/>
      <c r="K489" s="85"/>
      <c r="L489" s="85"/>
      <c r="M489" s="85"/>
      <c r="N489" s="86"/>
      <c r="O489" s="86"/>
      <c r="P489" s="86"/>
      <c r="Q489" s="86"/>
      <c r="R489" s="87"/>
      <c r="S489" s="98"/>
      <c r="T489" s="141"/>
      <c r="U489" s="120"/>
      <c r="V489" s="135"/>
      <c r="W489" s="85"/>
      <c r="X489" s="118"/>
      <c r="Z489" s="82"/>
      <c r="AA489" s="82"/>
      <c r="AB489" s="145"/>
      <c r="AC489" s="143"/>
      <c r="AD489" s="152"/>
      <c r="AE489" s="152"/>
      <c r="AF489" s="152"/>
      <c r="AH489" s="84"/>
      <c r="AI489" s="84"/>
      <c r="AJ489" s="84"/>
      <c r="AK489" s="84"/>
      <c r="AL489" s="84"/>
      <c r="AM489" s="84"/>
      <c r="AN489" s="84"/>
      <c r="AO489" s="84"/>
      <c r="AP489" s="84"/>
      <c r="AQ489" s="84"/>
      <c r="AR489" s="84"/>
    </row>
    <row r="490" spans="2:44" s="146" customFormat="1" x14ac:dyDescent="0.2">
      <c r="B490" s="94"/>
      <c r="C490" s="94"/>
      <c r="D490" s="94"/>
      <c r="E490" s="94"/>
      <c r="F490" s="85"/>
      <c r="G490" s="85"/>
      <c r="H490" s="85"/>
      <c r="I490" s="85"/>
      <c r="J490" s="85"/>
      <c r="K490" s="85"/>
      <c r="L490" s="85"/>
      <c r="M490" s="85"/>
      <c r="N490" s="86"/>
      <c r="O490" s="86"/>
      <c r="P490" s="86"/>
      <c r="Q490" s="86"/>
      <c r="R490" s="87"/>
      <c r="S490" s="98"/>
      <c r="T490" s="141"/>
      <c r="U490" s="120"/>
      <c r="V490" s="135"/>
      <c r="W490" s="85"/>
      <c r="X490" s="118"/>
      <c r="Z490" s="82"/>
      <c r="AA490" s="82"/>
      <c r="AB490" s="145"/>
      <c r="AC490" s="143"/>
      <c r="AD490" s="152"/>
      <c r="AE490" s="152"/>
      <c r="AF490" s="152"/>
      <c r="AH490" s="84"/>
      <c r="AI490" s="84"/>
      <c r="AJ490" s="84"/>
      <c r="AK490" s="84"/>
      <c r="AL490" s="84"/>
      <c r="AM490" s="84"/>
      <c r="AN490" s="84"/>
      <c r="AO490" s="84"/>
      <c r="AP490" s="84"/>
      <c r="AQ490" s="84"/>
      <c r="AR490" s="84"/>
    </row>
    <row r="491" spans="2:44" s="146" customFormat="1" x14ac:dyDescent="0.2">
      <c r="B491" s="94"/>
      <c r="C491" s="94"/>
      <c r="D491" s="94"/>
      <c r="E491" s="94"/>
      <c r="F491" s="85"/>
      <c r="G491" s="85"/>
      <c r="H491" s="85"/>
      <c r="I491" s="85"/>
      <c r="J491" s="85"/>
      <c r="K491" s="85"/>
      <c r="L491" s="85"/>
      <c r="M491" s="85"/>
      <c r="N491" s="86"/>
      <c r="O491" s="86"/>
      <c r="P491" s="86"/>
      <c r="Q491" s="86"/>
      <c r="R491" s="87"/>
      <c r="S491" s="98"/>
      <c r="T491" s="141"/>
      <c r="U491" s="120"/>
      <c r="V491" s="135"/>
      <c r="W491" s="85"/>
      <c r="X491" s="118"/>
      <c r="Z491" s="82"/>
      <c r="AA491" s="82"/>
      <c r="AB491" s="145"/>
      <c r="AC491" s="143"/>
      <c r="AD491" s="152"/>
      <c r="AE491" s="152"/>
      <c r="AF491" s="152"/>
      <c r="AH491" s="84"/>
      <c r="AI491" s="84"/>
      <c r="AJ491" s="84"/>
      <c r="AK491" s="84"/>
      <c r="AL491" s="84"/>
      <c r="AM491" s="84"/>
      <c r="AN491" s="84"/>
      <c r="AO491" s="84"/>
      <c r="AP491" s="84"/>
      <c r="AQ491" s="84"/>
      <c r="AR491" s="84"/>
    </row>
    <row r="492" spans="2:44" s="146" customFormat="1" x14ac:dyDescent="0.2">
      <c r="B492" s="94"/>
      <c r="C492" s="94"/>
      <c r="D492" s="94"/>
      <c r="E492" s="94"/>
      <c r="F492" s="85"/>
      <c r="G492" s="85"/>
      <c r="H492" s="85"/>
      <c r="I492" s="85"/>
      <c r="J492" s="85"/>
      <c r="K492" s="85"/>
      <c r="L492" s="85"/>
      <c r="M492" s="85"/>
      <c r="N492" s="86"/>
      <c r="O492" s="86"/>
      <c r="P492" s="86"/>
      <c r="Q492" s="86"/>
      <c r="R492" s="87"/>
      <c r="S492" s="98"/>
      <c r="T492" s="141"/>
      <c r="U492" s="120"/>
      <c r="V492" s="135"/>
      <c r="W492" s="85"/>
      <c r="X492" s="118"/>
      <c r="Z492" s="82"/>
      <c r="AA492" s="82"/>
      <c r="AB492" s="145"/>
      <c r="AC492" s="143"/>
      <c r="AD492" s="152"/>
      <c r="AE492" s="152"/>
      <c r="AF492" s="152"/>
      <c r="AH492" s="84"/>
      <c r="AI492" s="84"/>
      <c r="AJ492" s="84"/>
      <c r="AK492" s="84"/>
      <c r="AL492" s="84"/>
      <c r="AM492" s="84"/>
      <c r="AN492" s="84"/>
      <c r="AO492" s="84"/>
      <c r="AP492" s="84"/>
      <c r="AQ492" s="84"/>
      <c r="AR492" s="84"/>
    </row>
    <row r="493" spans="2:44" s="146" customFormat="1" x14ac:dyDescent="0.2">
      <c r="B493" s="94"/>
      <c r="C493" s="94"/>
      <c r="D493" s="94"/>
      <c r="E493" s="94"/>
      <c r="F493" s="85"/>
      <c r="G493" s="85"/>
      <c r="H493" s="85"/>
      <c r="I493" s="85"/>
      <c r="J493" s="85"/>
      <c r="K493" s="85"/>
      <c r="L493" s="85"/>
      <c r="M493" s="85"/>
      <c r="N493" s="86"/>
      <c r="O493" s="86"/>
      <c r="P493" s="86"/>
      <c r="Q493" s="86"/>
      <c r="R493" s="87"/>
      <c r="S493" s="98"/>
      <c r="T493" s="141"/>
      <c r="U493" s="120"/>
      <c r="V493" s="135"/>
      <c r="W493" s="85"/>
      <c r="X493" s="118"/>
      <c r="Z493" s="82"/>
      <c r="AA493" s="82"/>
      <c r="AB493" s="145"/>
      <c r="AC493" s="143"/>
      <c r="AD493" s="152"/>
      <c r="AE493" s="152"/>
      <c r="AF493" s="152"/>
      <c r="AH493" s="84"/>
      <c r="AI493" s="84"/>
      <c r="AJ493" s="84"/>
      <c r="AK493" s="84"/>
      <c r="AL493" s="84"/>
      <c r="AM493" s="84"/>
      <c r="AN493" s="84"/>
      <c r="AO493" s="84"/>
      <c r="AP493" s="84"/>
      <c r="AQ493" s="84"/>
      <c r="AR493" s="84"/>
    </row>
    <row r="494" spans="2:44" s="146" customFormat="1" x14ac:dyDescent="0.2">
      <c r="B494" s="94"/>
      <c r="C494" s="94"/>
      <c r="D494" s="94"/>
      <c r="E494" s="94"/>
      <c r="F494" s="85"/>
      <c r="G494" s="85"/>
      <c r="H494" s="85"/>
      <c r="I494" s="85"/>
      <c r="J494" s="85"/>
      <c r="K494" s="85"/>
      <c r="L494" s="85"/>
      <c r="M494" s="85"/>
      <c r="N494" s="86"/>
      <c r="O494" s="86"/>
      <c r="P494" s="86"/>
      <c r="Q494" s="86"/>
      <c r="R494" s="87"/>
      <c r="S494" s="98"/>
      <c r="T494" s="141"/>
      <c r="U494" s="120"/>
      <c r="V494" s="135"/>
      <c r="W494" s="85"/>
      <c r="X494" s="118"/>
      <c r="Z494" s="82"/>
      <c r="AA494" s="82"/>
      <c r="AB494" s="145"/>
      <c r="AC494" s="143"/>
      <c r="AD494" s="152"/>
      <c r="AE494" s="152"/>
      <c r="AF494" s="152"/>
      <c r="AH494" s="84"/>
      <c r="AI494" s="84"/>
      <c r="AJ494" s="84"/>
      <c r="AK494" s="84"/>
      <c r="AL494" s="84"/>
      <c r="AM494" s="84"/>
      <c r="AN494" s="84"/>
      <c r="AO494" s="84"/>
      <c r="AP494" s="84"/>
      <c r="AQ494" s="84"/>
      <c r="AR494" s="84"/>
    </row>
    <row r="495" spans="2:44" s="146" customFormat="1" x14ac:dyDescent="0.2">
      <c r="B495" s="94"/>
      <c r="C495" s="94"/>
      <c r="D495" s="94"/>
      <c r="E495" s="94"/>
      <c r="F495" s="85"/>
      <c r="G495" s="85"/>
      <c r="H495" s="85"/>
      <c r="I495" s="85"/>
      <c r="J495" s="85"/>
      <c r="K495" s="85"/>
      <c r="L495" s="85"/>
      <c r="M495" s="85"/>
      <c r="N495" s="86"/>
      <c r="O495" s="86"/>
      <c r="P495" s="86"/>
      <c r="Q495" s="86"/>
      <c r="R495" s="87"/>
      <c r="S495" s="98"/>
      <c r="T495" s="141"/>
      <c r="U495" s="120"/>
      <c r="V495" s="135"/>
      <c r="W495" s="85"/>
      <c r="X495" s="118"/>
      <c r="Z495" s="82"/>
      <c r="AA495" s="82"/>
      <c r="AB495" s="145"/>
      <c r="AC495" s="143"/>
      <c r="AD495" s="152"/>
      <c r="AE495" s="152"/>
      <c r="AF495" s="152"/>
      <c r="AH495" s="84"/>
      <c r="AI495" s="84"/>
      <c r="AJ495" s="84"/>
      <c r="AK495" s="84"/>
      <c r="AL495" s="84"/>
      <c r="AM495" s="84"/>
      <c r="AN495" s="84"/>
      <c r="AO495" s="84"/>
      <c r="AP495" s="84"/>
      <c r="AQ495" s="84"/>
      <c r="AR495" s="84"/>
    </row>
    <row r="496" spans="2:44" s="146" customFormat="1" x14ac:dyDescent="0.2">
      <c r="B496" s="94"/>
      <c r="C496" s="94"/>
      <c r="D496" s="94"/>
      <c r="E496" s="94"/>
      <c r="F496" s="85"/>
      <c r="G496" s="85"/>
      <c r="H496" s="85"/>
      <c r="I496" s="85"/>
      <c r="J496" s="85"/>
      <c r="K496" s="85"/>
      <c r="L496" s="85"/>
      <c r="M496" s="85"/>
      <c r="N496" s="86"/>
      <c r="O496" s="86"/>
      <c r="P496" s="86"/>
      <c r="Q496" s="86"/>
      <c r="R496" s="87"/>
      <c r="S496" s="98"/>
      <c r="T496" s="141"/>
      <c r="U496" s="120"/>
      <c r="V496" s="135"/>
      <c r="W496" s="85"/>
      <c r="X496" s="118"/>
      <c r="Z496" s="82"/>
      <c r="AA496" s="82"/>
      <c r="AB496" s="145"/>
      <c r="AC496" s="143"/>
      <c r="AD496" s="152"/>
      <c r="AE496" s="152"/>
      <c r="AF496" s="152"/>
      <c r="AH496" s="84"/>
      <c r="AI496" s="84"/>
      <c r="AJ496" s="84"/>
      <c r="AK496" s="84"/>
      <c r="AL496" s="84"/>
      <c r="AM496" s="84"/>
      <c r="AN496" s="84"/>
      <c r="AO496" s="84"/>
      <c r="AP496" s="84"/>
      <c r="AQ496" s="84"/>
      <c r="AR496" s="84"/>
    </row>
    <row r="497" spans="2:44" s="146" customFormat="1" x14ac:dyDescent="0.2">
      <c r="B497" s="94"/>
      <c r="C497" s="94"/>
      <c r="D497" s="94"/>
      <c r="E497" s="94"/>
      <c r="F497" s="85"/>
      <c r="G497" s="85"/>
      <c r="H497" s="85"/>
      <c r="I497" s="85"/>
      <c r="J497" s="85"/>
      <c r="K497" s="85"/>
      <c r="L497" s="85"/>
      <c r="M497" s="85"/>
      <c r="N497" s="86"/>
      <c r="O497" s="86"/>
      <c r="P497" s="86"/>
      <c r="Q497" s="86"/>
      <c r="R497" s="87"/>
      <c r="S497" s="98"/>
      <c r="T497" s="141"/>
      <c r="U497" s="120"/>
      <c r="V497" s="135"/>
      <c r="W497" s="85"/>
      <c r="X497" s="118"/>
      <c r="Z497" s="82"/>
      <c r="AA497" s="82"/>
      <c r="AB497" s="145"/>
      <c r="AC497" s="143"/>
      <c r="AD497" s="152"/>
      <c r="AE497" s="152"/>
      <c r="AF497" s="152"/>
      <c r="AH497" s="84"/>
      <c r="AI497" s="84"/>
      <c r="AJ497" s="84"/>
      <c r="AK497" s="84"/>
      <c r="AL497" s="84"/>
      <c r="AM497" s="84"/>
      <c r="AN497" s="84"/>
      <c r="AO497" s="84"/>
      <c r="AP497" s="84"/>
      <c r="AQ497" s="84"/>
      <c r="AR497" s="84"/>
    </row>
    <row r="498" spans="2:44" s="146" customFormat="1" x14ac:dyDescent="0.2">
      <c r="B498" s="94"/>
      <c r="C498" s="94"/>
      <c r="D498" s="94"/>
      <c r="E498" s="94"/>
      <c r="F498" s="85"/>
      <c r="G498" s="85"/>
      <c r="H498" s="85"/>
      <c r="I498" s="85"/>
      <c r="J498" s="85"/>
      <c r="K498" s="85"/>
      <c r="L498" s="85"/>
      <c r="M498" s="85"/>
      <c r="N498" s="86"/>
      <c r="O498" s="86"/>
      <c r="P498" s="86"/>
      <c r="Q498" s="86"/>
      <c r="R498" s="87"/>
      <c r="S498" s="98"/>
      <c r="T498" s="141"/>
      <c r="U498" s="120"/>
      <c r="V498" s="135"/>
      <c r="W498" s="85"/>
      <c r="X498" s="118"/>
      <c r="Z498" s="82"/>
      <c r="AA498" s="82"/>
      <c r="AB498" s="145"/>
      <c r="AC498" s="143"/>
      <c r="AD498" s="152"/>
      <c r="AE498" s="152"/>
      <c r="AF498" s="152"/>
      <c r="AH498" s="84"/>
      <c r="AI498" s="84"/>
      <c r="AJ498" s="84"/>
      <c r="AK498" s="84"/>
      <c r="AL498" s="84"/>
      <c r="AM498" s="84"/>
      <c r="AN498" s="84"/>
      <c r="AO498" s="84"/>
      <c r="AP498" s="84"/>
      <c r="AQ498" s="84"/>
      <c r="AR498" s="84"/>
    </row>
    <row r="499" spans="2:44" s="146" customFormat="1" x14ac:dyDescent="0.2">
      <c r="B499" s="94"/>
      <c r="C499" s="94"/>
      <c r="D499" s="94"/>
      <c r="E499" s="94"/>
      <c r="F499" s="85"/>
      <c r="G499" s="85"/>
      <c r="H499" s="85"/>
      <c r="I499" s="85"/>
      <c r="J499" s="85"/>
      <c r="K499" s="85"/>
      <c r="L499" s="85"/>
      <c r="M499" s="85"/>
      <c r="N499" s="86"/>
      <c r="O499" s="86"/>
      <c r="P499" s="86"/>
      <c r="Q499" s="86"/>
      <c r="R499" s="87"/>
      <c r="S499" s="98"/>
      <c r="T499" s="141"/>
      <c r="U499" s="120"/>
      <c r="V499" s="135"/>
      <c r="W499" s="85"/>
      <c r="X499" s="118"/>
      <c r="Z499" s="82"/>
      <c r="AA499" s="82"/>
      <c r="AB499" s="145"/>
      <c r="AC499" s="143"/>
      <c r="AD499" s="152"/>
      <c r="AE499" s="152"/>
      <c r="AF499" s="152"/>
      <c r="AH499" s="84"/>
      <c r="AI499" s="84"/>
      <c r="AJ499" s="84"/>
      <c r="AK499" s="84"/>
      <c r="AL499" s="84"/>
      <c r="AM499" s="84"/>
      <c r="AN499" s="84"/>
      <c r="AO499" s="84"/>
      <c r="AP499" s="84"/>
      <c r="AQ499" s="84"/>
      <c r="AR499" s="84"/>
    </row>
    <row r="500" spans="2:44" s="146" customFormat="1" x14ac:dyDescent="0.2">
      <c r="B500" s="94"/>
      <c r="C500" s="94"/>
      <c r="D500" s="94"/>
      <c r="E500" s="94"/>
      <c r="F500" s="85"/>
      <c r="G500" s="85"/>
      <c r="H500" s="85"/>
      <c r="I500" s="85"/>
      <c r="J500" s="85"/>
      <c r="K500" s="85"/>
      <c r="L500" s="85"/>
      <c r="M500" s="85"/>
      <c r="N500" s="86"/>
      <c r="O500" s="86"/>
      <c r="P500" s="86"/>
      <c r="Q500" s="86"/>
      <c r="R500" s="87"/>
      <c r="S500" s="98"/>
      <c r="T500" s="141"/>
      <c r="U500" s="120"/>
      <c r="V500" s="135"/>
      <c r="W500" s="85"/>
      <c r="X500" s="118"/>
      <c r="Z500" s="82"/>
      <c r="AA500" s="82"/>
      <c r="AB500" s="145"/>
      <c r="AC500" s="143"/>
      <c r="AD500" s="152"/>
      <c r="AE500" s="152"/>
      <c r="AF500" s="152"/>
      <c r="AH500" s="84"/>
      <c r="AI500" s="84"/>
      <c r="AJ500" s="84"/>
      <c r="AK500" s="84"/>
      <c r="AL500" s="84"/>
      <c r="AM500" s="84"/>
      <c r="AN500" s="84"/>
      <c r="AO500" s="84"/>
      <c r="AP500" s="84"/>
      <c r="AQ500" s="84"/>
      <c r="AR500" s="84"/>
    </row>
    <row r="501" spans="2:44" s="146" customFormat="1" x14ac:dyDescent="0.2">
      <c r="B501" s="94"/>
      <c r="C501" s="94"/>
      <c r="D501" s="94"/>
      <c r="E501" s="94"/>
      <c r="F501" s="85"/>
      <c r="G501" s="85"/>
      <c r="H501" s="85"/>
      <c r="I501" s="85"/>
      <c r="J501" s="85"/>
      <c r="K501" s="85"/>
      <c r="L501" s="85"/>
      <c r="M501" s="85"/>
      <c r="N501" s="86"/>
      <c r="O501" s="86"/>
      <c r="P501" s="86"/>
      <c r="Q501" s="86"/>
      <c r="R501" s="87"/>
      <c r="S501" s="98"/>
      <c r="T501" s="141"/>
      <c r="U501" s="120"/>
      <c r="V501" s="135"/>
      <c r="W501" s="85"/>
      <c r="X501" s="118"/>
      <c r="Z501" s="82"/>
      <c r="AA501" s="82"/>
      <c r="AB501" s="145"/>
      <c r="AC501" s="143"/>
      <c r="AD501" s="152"/>
      <c r="AE501" s="152"/>
      <c r="AF501" s="152"/>
      <c r="AH501" s="84"/>
      <c r="AI501" s="84"/>
      <c r="AJ501" s="84"/>
      <c r="AK501" s="84"/>
      <c r="AL501" s="84"/>
      <c r="AM501" s="84"/>
      <c r="AN501" s="84"/>
      <c r="AO501" s="84"/>
      <c r="AP501" s="84"/>
      <c r="AQ501" s="84"/>
      <c r="AR501" s="84"/>
    </row>
    <row r="502" spans="2:44" s="146" customFormat="1" x14ac:dyDescent="0.2">
      <c r="B502" s="94"/>
      <c r="C502" s="94"/>
      <c r="D502" s="94"/>
      <c r="E502" s="94"/>
      <c r="F502" s="85"/>
      <c r="G502" s="85"/>
      <c r="H502" s="85"/>
      <c r="I502" s="85"/>
      <c r="J502" s="85"/>
      <c r="K502" s="85"/>
      <c r="L502" s="85"/>
      <c r="M502" s="85"/>
      <c r="N502" s="86"/>
      <c r="O502" s="86"/>
      <c r="P502" s="86"/>
      <c r="Q502" s="86"/>
      <c r="R502" s="87"/>
      <c r="S502" s="98"/>
      <c r="T502" s="141"/>
      <c r="U502" s="120"/>
      <c r="V502" s="135"/>
      <c r="W502" s="85"/>
      <c r="X502" s="118"/>
      <c r="Z502" s="82"/>
      <c r="AA502" s="82"/>
      <c r="AB502" s="145"/>
      <c r="AC502" s="143"/>
      <c r="AD502" s="152"/>
      <c r="AE502" s="152"/>
      <c r="AF502" s="152"/>
      <c r="AH502" s="84"/>
      <c r="AI502" s="84"/>
      <c r="AJ502" s="84"/>
      <c r="AK502" s="84"/>
      <c r="AL502" s="84"/>
      <c r="AM502" s="84"/>
      <c r="AN502" s="84"/>
      <c r="AO502" s="84"/>
      <c r="AP502" s="84"/>
      <c r="AQ502" s="84"/>
      <c r="AR502" s="84"/>
    </row>
    <row r="503" spans="2:44" s="146" customFormat="1" x14ac:dyDescent="0.2">
      <c r="B503" s="94"/>
      <c r="C503" s="94"/>
      <c r="D503" s="94"/>
      <c r="E503" s="94"/>
      <c r="F503" s="85"/>
      <c r="G503" s="85"/>
      <c r="H503" s="85"/>
      <c r="I503" s="85"/>
      <c r="J503" s="85"/>
      <c r="K503" s="85"/>
      <c r="L503" s="85"/>
      <c r="M503" s="85"/>
      <c r="N503" s="86"/>
      <c r="O503" s="86"/>
      <c r="P503" s="86"/>
      <c r="Q503" s="86"/>
      <c r="R503" s="87"/>
      <c r="S503" s="98"/>
      <c r="T503" s="141"/>
      <c r="U503" s="120"/>
      <c r="V503" s="135"/>
      <c r="W503" s="85"/>
      <c r="X503" s="118"/>
      <c r="Z503" s="82"/>
      <c r="AA503" s="82"/>
      <c r="AB503" s="145"/>
      <c r="AC503" s="143"/>
      <c r="AD503" s="152"/>
      <c r="AE503" s="152"/>
      <c r="AF503" s="152"/>
      <c r="AH503" s="84"/>
      <c r="AI503" s="84"/>
      <c r="AJ503" s="84"/>
      <c r="AK503" s="84"/>
      <c r="AL503" s="84"/>
      <c r="AM503" s="84"/>
      <c r="AN503" s="84"/>
      <c r="AO503" s="84"/>
      <c r="AP503" s="84"/>
      <c r="AQ503" s="84"/>
      <c r="AR503" s="84"/>
    </row>
    <row r="504" spans="2:44" s="146" customFormat="1" x14ac:dyDescent="0.2">
      <c r="B504" s="94"/>
      <c r="C504" s="94"/>
      <c r="D504" s="94"/>
      <c r="E504" s="94"/>
      <c r="F504" s="85"/>
      <c r="G504" s="85"/>
      <c r="H504" s="85"/>
      <c r="I504" s="85"/>
      <c r="J504" s="85"/>
      <c r="K504" s="85"/>
      <c r="L504" s="85"/>
      <c r="M504" s="85"/>
      <c r="N504" s="86"/>
      <c r="O504" s="86"/>
      <c r="P504" s="86"/>
      <c r="Q504" s="86"/>
      <c r="R504" s="87"/>
      <c r="S504" s="98"/>
      <c r="T504" s="141"/>
      <c r="U504" s="120"/>
      <c r="V504" s="135"/>
      <c r="W504" s="85"/>
      <c r="X504" s="118"/>
      <c r="Z504" s="82"/>
      <c r="AA504" s="82"/>
      <c r="AB504" s="145"/>
      <c r="AC504" s="143"/>
      <c r="AD504" s="152"/>
      <c r="AE504" s="152"/>
      <c r="AF504" s="152"/>
      <c r="AH504" s="84"/>
      <c r="AI504" s="84"/>
      <c r="AJ504" s="84"/>
      <c r="AK504" s="84"/>
      <c r="AL504" s="84"/>
      <c r="AM504" s="84"/>
      <c r="AN504" s="84"/>
      <c r="AO504" s="84"/>
      <c r="AP504" s="84"/>
      <c r="AQ504" s="84"/>
      <c r="AR504" s="84"/>
    </row>
    <row r="505" spans="2:44" s="146" customFormat="1" x14ac:dyDescent="0.2">
      <c r="B505" s="94"/>
      <c r="C505" s="94"/>
      <c r="D505" s="94"/>
      <c r="E505" s="94"/>
      <c r="F505" s="85"/>
      <c r="G505" s="85"/>
      <c r="H505" s="85"/>
      <c r="I505" s="85"/>
      <c r="J505" s="85"/>
      <c r="K505" s="85"/>
      <c r="L505" s="85"/>
      <c r="M505" s="85"/>
      <c r="N505" s="86"/>
      <c r="O505" s="86"/>
      <c r="P505" s="86"/>
      <c r="Q505" s="86"/>
      <c r="R505" s="87"/>
      <c r="S505" s="98"/>
      <c r="T505" s="141"/>
      <c r="U505" s="120"/>
      <c r="V505" s="135"/>
      <c r="W505" s="85"/>
      <c r="X505" s="118"/>
      <c r="Z505" s="82"/>
      <c r="AA505" s="82"/>
      <c r="AB505" s="145"/>
      <c r="AC505" s="143"/>
      <c r="AD505" s="152"/>
      <c r="AE505" s="152"/>
      <c r="AF505" s="152"/>
      <c r="AH505" s="84"/>
      <c r="AI505" s="84"/>
      <c r="AJ505" s="84"/>
      <c r="AK505" s="84"/>
      <c r="AL505" s="84"/>
      <c r="AM505" s="84"/>
      <c r="AN505" s="84"/>
      <c r="AO505" s="84"/>
      <c r="AP505" s="84"/>
      <c r="AQ505" s="84"/>
      <c r="AR505" s="84"/>
    </row>
    <row r="506" spans="2:44" s="146" customFormat="1" x14ac:dyDescent="0.2">
      <c r="B506" s="94"/>
      <c r="C506" s="94"/>
      <c r="D506" s="94"/>
      <c r="E506" s="94"/>
      <c r="F506" s="85"/>
      <c r="G506" s="85"/>
      <c r="H506" s="85"/>
      <c r="I506" s="85"/>
      <c r="J506" s="85"/>
      <c r="K506" s="85"/>
      <c r="L506" s="85"/>
      <c r="M506" s="85"/>
      <c r="N506" s="86"/>
      <c r="O506" s="86"/>
      <c r="P506" s="86"/>
      <c r="Q506" s="86"/>
      <c r="R506" s="87"/>
      <c r="S506" s="98"/>
      <c r="T506" s="141"/>
      <c r="U506" s="120"/>
      <c r="V506" s="135"/>
      <c r="W506" s="85"/>
      <c r="X506" s="118"/>
      <c r="Z506" s="82"/>
      <c r="AA506" s="82"/>
      <c r="AB506" s="145"/>
      <c r="AC506" s="143"/>
      <c r="AD506" s="152"/>
      <c r="AE506" s="152"/>
      <c r="AF506" s="152"/>
      <c r="AH506" s="84"/>
      <c r="AI506" s="84"/>
      <c r="AJ506" s="84"/>
      <c r="AK506" s="84"/>
      <c r="AL506" s="84"/>
      <c r="AM506" s="84"/>
      <c r="AN506" s="84"/>
      <c r="AO506" s="84"/>
      <c r="AP506" s="84"/>
      <c r="AQ506" s="84"/>
      <c r="AR506" s="84"/>
    </row>
    <row r="507" spans="2:44" s="146" customFormat="1" x14ac:dyDescent="0.2">
      <c r="B507" s="94"/>
      <c r="C507" s="94"/>
      <c r="D507" s="94"/>
      <c r="E507" s="94"/>
      <c r="F507" s="85"/>
      <c r="G507" s="85"/>
      <c r="H507" s="85"/>
      <c r="I507" s="85"/>
      <c r="J507" s="85"/>
      <c r="K507" s="85"/>
      <c r="L507" s="85"/>
      <c r="M507" s="85"/>
      <c r="N507" s="86"/>
      <c r="O507" s="86"/>
      <c r="P507" s="86"/>
      <c r="Q507" s="86"/>
      <c r="R507" s="87"/>
      <c r="S507" s="98"/>
      <c r="T507" s="141"/>
      <c r="U507" s="120"/>
      <c r="V507" s="135"/>
      <c r="W507" s="85"/>
      <c r="X507" s="118"/>
      <c r="Z507" s="82"/>
      <c r="AA507" s="82"/>
      <c r="AB507" s="145"/>
      <c r="AC507" s="143"/>
      <c r="AD507" s="152"/>
      <c r="AE507" s="152"/>
      <c r="AF507" s="152"/>
      <c r="AH507" s="84"/>
      <c r="AI507" s="84"/>
      <c r="AJ507" s="84"/>
      <c r="AK507" s="84"/>
      <c r="AL507" s="84"/>
      <c r="AM507" s="84"/>
      <c r="AN507" s="84"/>
      <c r="AO507" s="84"/>
      <c r="AP507" s="84"/>
      <c r="AQ507" s="84"/>
      <c r="AR507" s="84"/>
    </row>
    <row r="508" spans="2:44" s="146" customFormat="1" x14ac:dyDescent="0.2">
      <c r="B508" s="94"/>
      <c r="C508" s="94"/>
      <c r="D508" s="94"/>
      <c r="E508" s="94"/>
      <c r="F508" s="85"/>
      <c r="G508" s="85"/>
      <c r="H508" s="85"/>
      <c r="I508" s="85"/>
      <c r="J508" s="85"/>
      <c r="K508" s="85"/>
      <c r="L508" s="85"/>
      <c r="M508" s="85"/>
      <c r="N508" s="86"/>
      <c r="O508" s="86"/>
      <c r="P508" s="86"/>
      <c r="Q508" s="86"/>
      <c r="R508" s="87"/>
      <c r="S508" s="98"/>
      <c r="T508" s="141"/>
      <c r="U508" s="120"/>
      <c r="V508" s="135"/>
      <c r="W508" s="85"/>
      <c r="X508" s="118"/>
      <c r="Z508" s="82"/>
      <c r="AA508" s="82"/>
      <c r="AB508" s="145"/>
      <c r="AC508" s="143"/>
      <c r="AD508" s="152"/>
      <c r="AE508" s="152"/>
      <c r="AF508" s="152"/>
      <c r="AH508" s="84"/>
      <c r="AI508" s="84"/>
      <c r="AJ508" s="84"/>
      <c r="AK508" s="84"/>
      <c r="AL508" s="84"/>
      <c r="AM508" s="84"/>
      <c r="AN508" s="84"/>
      <c r="AO508" s="84"/>
      <c r="AP508" s="84"/>
      <c r="AQ508" s="84"/>
      <c r="AR508" s="84"/>
    </row>
    <row r="509" spans="2:44" s="146" customFormat="1" x14ac:dyDescent="0.2">
      <c r="B509" s="94"/>
      <c r="C509" s="94"/>
      <c r="D509" s="94"/>
      <c r="E509" s="94"/>
      <c r="F509" s="85"/>
      <c r="G509" s="85"/>
      <c r="H509" s="85"/>
      <c r="I509" s="85"/>
      <c r="J509" s="85"/>
      <c r="K509" s="85"/>
      <c r="L509" s="85"/>
      <c r="M509" s="85"/>
      <c r="N509" s="86"/>
      <c r="O509" s="86"/>
      <c r="P509" s="86"/>
      <c r="Q509" s="86"/>
      <c r="R509" s="87"/>
      <c r="S509" s="98"/>
      <c r="T509" s="141"/>
      <c r="U509" s="120"/>
      <c r="V509" s="135"/>
      <c r="W509" s="85"/>
      <c r="X509" s="118"/>
      <c r="Z509" s="82"/>
      <c r="AA509" s="82"/>
      <c r="AB509" s="145"/>
      <c r="AC509" s="143"/>
      <c r="AD509" s="152"/>
      <c r="AE509" s="152"/>
      <c r="AF509" s="152"/>
      <c r="AH509" s="84"/>
      <c r="AI509" s="84"/>
      <c r="AJ509" s="84"/>
      <c r="AK509" s="84"/>
      <c r="AL509" s="84"/>
      <c r="AM509" s="84"/>
      <c r="AN509" s="84"/>
      <c r="AO509" s="84"/>
      <c r="AP509" s="84"/>
      <c r="AQ509" s="84"/>
      <c r="AR509" s="84"/>
    </row>
    <row r="510" spans="2:44" s="146" customFormat="1" x14ac:dyDescent="0.2">
      <c r="B510" s="94"/>
      <c r="C510" s="94"/>
      <c r="D510" s="94"/>
      <c r="E510" s="94"/>
      <c r="F510" s="85"/>
      <c r="G510" s="85"/>
      <c r="H510" s="85"/>
      <c r="I510" s="85"/>
      <c r="J510" s="85"/>
      <c r="K510" s="85"/>
      <c r="L510" s="85"/>
      <c r="M510" s="85"/>
      <c r="N510" s="86"/>
      <c r="O510" s="86"/>
      <c r="P510" s="86"/>
      <c r="Q510" s="86"/>
      <c r="R510" s="87"/>
      <c r="S510" s="98"/>
      <c r="T510" s="141"/>
      <c r="U510" s="120"/>
      <c r="V510" s="135"/>
      <c r="W510" s="85"/>
      <c r="X510" s="118"/>
      <c r="Z510" s="82"/>
      <c r="AA510" s="82"/>
      <c r="AB510" s="145"/>
      <c r="AC510" s="143"/>
      <c r="AD510" s="152"/>
      <c r="AE510" s="152"/>
      <c r="AF510" s="152"/>
      <c r="AH510" s="84"/>
      <c r="AI510" s="84"/>
      <c r="AJ510" s="84"/>
      <c r="AK510" s="84"/>
      <c r="AL510" s="84"/>
      <c r="AM510" s="84"/>
      <c r="AN510" s="84"/>
      <c r="AO510" s="84"/>
      <c r="AP510" s="84"/>
      <c r="AQ510" s="84"/>
      <c r="AR510" s="84"/>
    </row>
    <row r="511" spans="2:44" s="146" customFormat="1" x14ac:dyDescent="0.2">
      <c r="B511" s="94"/>
      <c r="C511" s="94"/>
      <c r="D511" s="94"/>
      <c r="E511" s="94"/>
      <c r="F511" s="85"/>
      <c r="G511" s="85"/>
      <c r="H511" s="85"/>
      <c r="I511" s="85"/>
      <c r="J511" s="85"/>
      <c r="K511" s="85"/>
      <c r="L511" s="85"/>
      <c r="M511" s="85"/>
      <c r="N511" s="86"/>
      <c r="O511" s="86"/>
      <c r="P511" s="86"/>
      <c r="Q511" s="86"/>
      <c r="R511" s="87"/>
      <c r="S511" s="98"/>
      <c r="T511" s="141"/>
      <c r="U511" s="120"/>
      <c r="V511" s="135"/>
      <c r="W511" s="85"/>
      <c r="X511" s="118"/>
      <c r="Z511" s="82"/>
      <c r="AA511" s="82"/>
      <c r="AB511" s="145"/>
      <c r="AC511" s="143"/>
      <c r="AD511" s="152"/>
      <c r="AE511" s="152"/>
      <c r="AF511" s="152"/>
      <c r="AH511" s="84"/>
      <c r="AI511" s="84"/>
      <c r="AJ511" s="84"/>
      <c r="AK511" s="84"/>
      <c r="AL511" s="84"/>
      <c r="AM511" s="84"/>
      <c r="AN511" s="84"/>
      <c r="AO511" s="84"/>
      <c r="AP511" s="84"/>
      <c r="AQ511" s="84"/>
      <c r="AR511" s="84"/>
    </row>
    <row r="512" spans="2:44" s="146" customFormat="1" x14ac:dyDescent="0.2">
      <c r="B512" s="94"/>
      <c r="C512" s="94"/>
      <c r="D512" s="94"/>
      <c r="E512" s="94"/>
      <c r="F512" s="85"/>
      <c r="G512" s="85"/>
      <c r="H512" s="85"/>
      <c r="I512" s="85"/>
      <c r="J512" s="85"/>
      <c r="K512" s="85"/>
      <c r="L512" s="85"/>
      <c r="M512" s="85"/>
      <c r="N512" s="86"/>
      <c r="O512" s="86"/>
      <c r="P512" s="86"/>
      <c r="Q512" s="86"/>
      <c r="R512" s="87"/>
      <c r="S512" s="98"/>
      <c r="T512" s="141"/>
      <c r="U512" s="120"/>
      <c r="V512" s="135"/>
      <c r="W512" s="85"/>
      <c r="X512" s="118"/>
      <c r="Z512" s="82"/>
      <c r="AA512" s="82"/>
      <c r="AB512" s="145"/>
      <c r="AC512" s="143"/>
      <c r="AD512" s="152"/>
      <c r="AE512" s="152"/>
      <c r="AF512" s="152"/>
      <c r="AH512" s="84"/>
      <c r="AI512" s="84"/>
      <c r="AJ512" s="84"/>
      <c r="AK512" s="84"/>
      <c r="AL512" s="84"/>
      <c r="AM512" s="84"/>
      <c r="AN512" s="84"/>
      <c r="AO512" s="84"/>
      <c r="AP512" s="84"/>
      <c r="AQ512" s="84"/>
      <c r="AR512" s="84"/>
    </row>
    <row r="513" spans="2:44" s="146" customFormat="1" x14ac:dyDescent="0.2">
      <c r="B513" s="94"/>
      <c r="C513" s="94"/>
      <c r="D513" s="94"/>
      <c r="E513" s="94"/>
      <c r="F513" s="85"/>
      <c r="G513" s="85"/>
      <c r="H513" s="85"/>
      <c r="I513" s="85"/>
      <c r="J513" s="85"/>
      <c r="K513" s="85"/>
      <c r="L513" s="85"/>
      <c r="M513" s="85"/>
      <c r="N513" s="86"/>
      <c r="O513" s="86"/>
      <c r="P513" s="86"/>
      <c r="Q513" s="86"/>
      <c r="R513" s="87"/>
      <c r="S513" s="98"/>
      <c r="T513" s="141"/>
      <c r="U513" s="120"/>
      <c r="V513" s="135"/>
      <c r="W513" s="85"/>
      <c r="X513" s="118"/>
      <c r="Z513" s="82"/>
      <c r="AA513" s="82"/>
      <c r="AB513" s="145"/>
      <c r="AC513" s="143"/>
      <c r="AD513" s="152"/>
      <c r="AE513" s="152"/>
      <c r="AF513" s="152"/>
      <c r="AH513" s="84"/>
      <c r="AI513" s="84"/>
      <c r="AJ513" s="84"/>
      <c r="AK513" s="84"/>
      <c r="AL513" s="84"/>
      <c r="AM513" s="84"/>
      <c r="AN513" s="84"/>
      <c r="AO513" s="84"/>
      <c r="AP513" s="84"/>
      <c r="AQ513" s="84"/>
      <c r="AR513" s="84"/>
    </row>
    <row r="514" spans="2:44" s="146" customFormat="1" x14ac:dyDescent="0.2">
      <c r="B514" s="94"/>
      <c r="C514" s="94"/>
      <c r="D514" s="94"/>
      <c r="E514" s="94"/>
      <c r="F514" s="85"/>
      <c r="G514" s="85"/>
      <c r="H514" s="85"/>
      <c r="I514" s="85"/>
      <c r="J514" s="85"/>
      <c r="K514" s="85"/>
      <c r="L514" s="85"/>
      <c r="M514" s="85"/>
      <c r="N514" s="86"/>
      <c r="O514" s="86"/>
      <c r="P514" s="86"/>
      <c r="Q514" s="86"/>
      <c r="R514" s="87"/>
      <c r="S514" s="98"/>
      <c r="T514" s="141"/>
      <c r="U514" s="120"/>
      <c r="V514" s="135"/>
      <c r="W514" s="85"/>
      <c r="X514" s="118"/>
      <c r="Z514" s="82"/>
      <c r="AA514" s="82"/>
      <c r="AB514" s="145"/>
      <c r="AC514" s="143"/>
      <c r="AD514" s="152"/>
      <c r="AE514" s="152"/>
      <c r="AF514" s="152"/>
      <c r="AH514" s="84"/>
      <c r="AI514" s="84"/>
      <c r="AJ514" s="84"/>
      <c r="AK514" s="84"/>
      <c r="AL514" s="84"/>
      <c r="AM514" s="84"/>
      <c r="AN514" s="84"/>
      <c r="AO514" s="84"/>
      <c r="AP514" s="84"/>
      <c r="AQ514" s="84"/>
      <c r="AR514" s="84"/>
    </row>
    <row r="515" spans="2:44" s="146" customFormat="1" x14ac:dyDescent="0.2">
      <c r="B515" s="94"/>
      <c r="C515" s="94"/>
      <c r="D515" s="94"/>
      <c r="E515" s="94"/>
      <c r="F515" s="85"/>
      <c r="G515" s="85"/>
      <c r="H515" s="85"/>
      <c r="I515" s="85"/>
      <c r="J515" s="85"/>
      <c r="K515" s="85"/>
      <c r="L515" s="85"/>
      <c r="M515" s="85"/>
      <c r="N515" s="86"/>
      <c r="O515" s="86"/>
      <c r="P515" s="86"/>
      <c r="Q515" s="86"/>
      <c r="R515" s="87"/>
      <c r="S515" s="98"/>
      <c r="T515" s="141"/>
      <c r="U515" s="120"/>
      <c r="V515" s="135"/>
      <c r="W515" s="85"/>
      <c r="X515" s="118"/>
      <c r="Z515" s="82"/>
      <c r="AA515" s="82"/>
      <c r="AB515" s="145"/>
      <c r="AC515" s="143"/>
      <c r="AD515" s="152"/>
      <c r="AE515" s="152"/>
      <c r="AF515" s="152"/>
      <c r="AH515" s="84"/>
      <c r="AI515" s="84"/>
      <c r="AJ515" s="84"/>
      <c r="AK515" s="84"/>
      <c r="AL515" s="84"/>
      <c r="AM515" s="84"/>
      <c r="AN515" s="84"/>
      <c r="AO515" s="84"/>
      <c r="AP515" s="84"/>
      <c r="AQ515" s="84"/>
      <c r="AR515" s="84"/>
    </row>
    <row r="516" spans="2:44" s="146" customFormat="1" x14ac:dyDescent="0.2">
      <c r="B516" s="94"/>
      <c r="C516" s="94"/>
      <c r="D516" s="94"/>
      <c r="E516" s="94"/>
      <c r="F516" s="85"/>
      <c r="G516" s="85"/>
      <c r="H516" s="85"/>
      <c r="I516" s="85"/>
      <c r="J516" s="85"/>
      <c r="K516" s="85"/>
      <c r="L516" s="85"/>
      <c r="M516" s="85"/>
      <c r="N516" s="86"/>
      <c r="O516" s="86"/>
      <c r="P516" s="86"/>
      <c r="Q516" s="86"/>
      <c r="R516" s="87"/>
      <c r="S516" s="98"/>
      <c r="T516" s="141"/>
      <c r="U516" s="120"/>
      <c r="V516" s="135"/>
      <c r="W516" s="85"/>
      <c r="X516" s="118"/>
      <c r="Z516" s="82"/>
      <c r="AA516" s="82"/>
      <c r="AB516" s="145"/>
      <c r="AC516" s="143"/>
      <c r="AD516" s="152"/>
      <c r="AE516" s="152"/>
      <c r="AF516" s="152"/>
      <c r="AH516" s="84"/>
      <c r="AI516" s="84"/>
      <c r="AJ516" s="84"/>
      <c r="AK516" s="84"/>
      <c r="AL516" s="84"/>
      <c r="AM516" s="84"/>
      <c r="AN516" s="84"/>
      <c r="AO516" s="84"/>
      <c r="AP516" s="84"/>
      <c r="AQ516" s="84"/>
      <c r="AR516" s="84"/>
    </row>
    <row r="517" spans="2:44" s="146" customFormat="1" x14ac:dyDescent="0.2">
      <c r="B517" s="94"/>
      <c r="C517" s="94"/>
      <c r="D517" s="94"/>
      <c r="E517" s="94"/>
      <c r="F517" s="85"/>
      <c r="G517" s="85"/>
      <c r="H517" s="85"/>
      <c r="I517" s="85"/>
      <c r="J517" s="85"/>
      <c r="K517" s="85"/>
      <c r="L517" s="85"/>
      <c r="M517" s="85"/>
      <c r="N517" s="86"/>
      <c r="O517" s="86"/>
      <c r="P517" s="86"/>
      <c r="Q517" s="86"/>
      <c r="R517" s="87"/>
      <c r="S517" s="98"/>
      <c r="T517" s="141"/>
      <c r="U517" s="120"/>
      <c r="V517" s="135"/>
      <c r="W517" s="85"/>
      <c r="X517" s="118"/>
      <c r="Z517" s="82"/>
      <c r="AA517" s="82"/>
      <c r="AB517" s="145"/>
      <c r="AC517" s="143"/>
      <c r="AD517" s="152"/>
      <c r="AE517" s="152"/>
      <c r="AF517" s="152"/>
      <c r="AH517" s="84"/>
      <c r="AI517" s="84"/>
      <c r="AJ517" s="84"/>
      <c r="AK517" s="84"/>
      <c r="AL517" s="84"/>
      <c r="AM517" s="84"/>
      <c r="AN517" s="84"/>
      <c r="AO517" s="84"/>
      <c r="AP517" s="84"/>
      <c r="AQ517" s="84"/>
      <c r="AR517" s="84"/>
    </row>
    <row r="518" spans="2:44" s="146" customFormat="1" x14ac:dyDescent="0.2">
      <c r="B518" s="94"/>
      <c r="C518" s="94"/>
      <c r="D518" s="94"/>
      <c r="E518" s="94"/>
      <c r="F518" s="85"/>
      <c r="G518" s="85"/>
      <c r="H518" s="85"/>
      <c r="I518" s="85"/>
      <c r="J518" s="85"/>
      <c r="K518" s="85"/>
      <c r="L518" s="85"/>
      <c r="M518" s="85"/>
      <c r="N518" s="86"/>
      <c r="O518" s="86"/>
      <c r="P518" s="86"/>
      <c r="Q518" s="86"/>
      <c r="R518" s="87"/>
      <c r="S518" s="98"/>
      <c r="T518" s="141"/>
      <c r="U518" s="120"/>
      <c r="V518" s="135"/>
      <c r="W518" s="85"/>
      <c r="X518" s="118"/>
      <c r="Z518" s="82"/>
      <c r="AA518" s="82"/>
      <c r="AB518" s="145"/>
      <c r="AC518" s="143"/>
      <c r="AD518" s="152"/>
      <c r="AE518" s="152"/>
      <c r="AF518" s="152"/>
      <c r="AH518" s="84"/>
      <c r="AI518" s="84"/>
      <c r="AJ518" s="84"/>
      <c r="AK518" s="84"/>
      <c r="AL518" s="84"/>
      <c r="AM518" s="84"/>
      <c r="AN518" s="84"/>
      <c r="AO518" s="84"/>
      <c r="AP518" s="84"/>
      <c r="AQ518" s="84"/>
      <c r="AR518" s="84"/>
    </row>
    <row r="519" spans="2:44" s="146" customFormat="1" x14ac:dyDescent="0.2">
      <c r="B519" s="94"/>
      <c r="C519" s="94"/>
      <c r="D519" s="94"/>
      <c r="E519" s="94"/>
      <c r="F519" s="85"/>
      <c r="G519" s="85"/>
      <c r="H519" s="85"/>
      <c r="I519" s="85"/>
      <c r="J519" s="85"/>
      <c r="K519" s="85"/>
      <c r="L519" s="85"/>
      <c r="M519" s="85"/>
      <c r="N519" s="86"/>
      <c r="O519" s="86"/>
      <c r="P519" s="86"/>
      <c r="Q519" s="86"/>
      <c r="R519" s="87"/>
      <c r="S519" s="98"/>
      <c r="T519" s="141"/>
      <c r="U519" s="120"/>
      <c r="V519" s="135"/>
      <c r="W519" s="85"/>
      <c r="X519" s="118"/>
      <c r="Z519" s="82"/>
      <c r="AA519" s="82"/>
      <c r="AB519" s="145"/>
      <c r="AC519" s="143"/>
      <c r="AD519" s="152"/>
      <c r="AE519" s="152"/>
      <c r="AF519" s="152"/>
      <c r="AH519" s="84"/>
      <c r="AI519" s="84"/>
      <c r="AJ519" s="84"/>
      <c r="AK519" s="84"/>
      <c r="AL519" s="84"/>
      <c r="AM519" s="84"/>
      <c r="AN519" s="84"/>
      <c r="AO519" s="84"/>
      <c r="AP519" s="84"/>
      <c r="AQ519" s="84"/>
      <c r="AR519" s="84"/>
    </row>
    <row r="520" spans="2:44" s="146" customFormat="1" x14ac:dyDescent="0.2">
      <c r="B520" s="94"/>
      <c r="C520" s="94"/>
      <c r="D520" s="94"/>
      <c r="E520" s="94"/>
      <c r="F520" s="85"/>
      <c r="G520" s="85"/>
      <c r="H520" s="85"/>
      <c r="I520" s="85"/>
      <c r="J520" s="85"/>
      <c r="K520" s="85"/>
      <c r="L520" s="85"/>
      <c r="M520" s="85"/>
      <c r="N520" s="86"/>
      <c r="O520" s="86"/>
      <c r="P520" s="86"/>
      <c r="Q520" s="86"/>
      <c r="R520" s="87"/>
      <c r="S520" s="98"/>
      <c r="T520" s="141"/>
      <c r="U520" s="120"/>
      <c r="V520" s="135"/>
      <c r="W520" s="85"/>
      <c r="X520" s="118"/>
      <c r="Z520" s="82"/>
      <c r="AA520" s="82"/>
      <c r="AB520" s="145"/>
      <c r="AC520" s="143"/>
      <c r="AD520" s="152"/>
      <c r="AE520" s="152"/>
      <c r="AF520" s="152"/>
      <c r="AH520" s="84"/>
      <c r="AI520" s="84"/>
      <c r="AJ520" s="84"/>
      <c r="AK520" s="84"/>
      <c r="AL520" s="84"/>
      <c r="AM520" s="84"/>
      <c r="AN520" s="84"/>
      <c r="AO520" s="84"/>
      <c r="AP520" s="84"/>
      <c r="AQ520" s="84"/>
      <c r="AR520" s="84"/>
    </row>
    <row r="521" spans="2:44" s="146" customFormat="1" x14ac:dyDescent="0.2">
      <c r="B521" s="94"/>
      <c r="C521" s="94"/>
      <c r="D521" s="94"/>
      <c r="E521" s="94"/>
      <c r="F521" s="85"/>
      <c r="G521" s="85"/>
      <c r="H521" s="85"/>
      <c r="I521" s="85"/>
      <c r="J521" s="85"/>
      <c r="K521" s="85"/>
      <c r="L521" s="85"/>
      <c r="M521" s="85"/>
      <c r="N521" s="86"/>
      <c r="O521" s="86"/>
      <c r="P521" s="86"/>
      <c r="Q521" s="86"/>
      <c r="R521" s="87"/>
      <c r="S521" s="98"/>
      <c r="T521" s="141"/>
      <c r="U521" s="120"/>
      <c r="V521" s="135"/>
      <c r="W521" s="85"/>
      <c r="X521" s="118"/>
      <c r="Z521" s="82"/>
      <c r="AA521" s="82"/>
      <c r="AB521" s="145"/>
      <c r="AC521" s="143"/>
      <c r="AD521" s="152"/>
      <c r="AE521" s="152"/>
      <c r="AF521" s="152"/>
      <c r="AH521" s="84"/>
      <c r="AI521" s="84"/>
      <c r="AJ521" s="84"/>
      <c r="AK521" s="84"/>
      <c r="AL521" s="84"/>
      <c r="AM521" s="84"/>
      <c r="AN521" s="84"/>
      <c r="AO521" s="84"/>
      <c r="AP521" s="84"/>
      <c r="AQ521" s="84"/>
      <c r="AR521" s="84"/>
    </row>
    <row r="522" spans="2:44" s="146" customFormat="1" x14ac:dyDescent="0.2">
      <c r="B522" s="94"/>
      <c r="C522" s="94"/>
      <c r="D522" s="94"/>
      <c r="E522" s="94"/>
      <c r="F522" s="85"/>
      <c r="G522" s="85"/>
      <c r="H522" s="85"/>
      <c r="I522" s="85"/>
      <c r="J522" s="85"/>
      <c r="K522" s="85"/>
      <c r="L522" s="85"/>
      <c r="M522" s="85"/>
      <c r="N522" s="86"/>
      <c r="O522" s="86"/>
      <c r="P522" s="86"/>
      <c r="Q522" s="86"/>
      <c r="R522" s="87"/>
      <c r="S522" s="98"/>
      <c r="T522" s="141"/>
      <c r="U522" s="120"/>
      <c r="V522" s="135"/>
      <c r="W522" s="85"/>
      <c r="X522" s="118"/>
      <c r="Z522" s="82"/>
      <c r="AA522" s="82"/>
      <c r="AB522" s="145"/>
      <c r="AC522" s="143"/>
      <c r="AD522" s="152"/>
      <c r="AE522" s="152"/>
      <c r="AF522" s="152"/>
      <c r="AH522" s="84"/>
      <c r="AI522" s="84"/>
      <c r="AJ522" s="84"/>
      <c r="AK522" s="84"/>
      <c r="AL522" s="84"/>
      <c r="AM522" s="84"/>
      <c r="AN522" s="84"/>
      <c r="AO522" s="84"/>
      <c r="AP522" s="84"/>
      <c r="AQ522" s="84"/>
      <c r="AR522" s="84"/>
    </row>
    <row r="523" spans="2:44" s="146" customFormat="1" x14ac:dyDescent="0.2">
      <c r="B523" s="94"/>
      <c r="C523" s="94"/>
      <c r="D523" s="94"/>
      <c r="E523" s="94"/>
      <c r="F523" s="85"/>
      <c r="G523" s="85"/>
      <c r="H523" s="85"/>
      <c r="I523" s="85"/>
      <c r="J523" s="85"/>
      <c r="K523" s="85"/>
      <c r="L523" s="85"/>
      <c r="M523" s="85"/>
      <c r="N523" s="86"/>
      <c r="O523" s="86"/>
      <c r="P523" s="86"/>
      <c r="Q523" s="86"/>
      <c r="R523" s="87"/>
      <c r="S523" s="98"/>
      <c r="T523" s="141"/>
      <c r="U523" s="120"/>
      <c r="V523" s="135"/>
      <c r="W523" s="85"/>
      <c r="X523" s="118"/>
      <c r="Z523" s="82"/>
      <c r="AA523" s="82"/>
      <c r="AB523" s="145"/>
      <c r="AC523" s="143"/>
      <c r="AD523" s="152"/>
      <c r="AE523" s="152"/>
      <c r="AF523" s="152"/>
      <c r="AH523" s="84"/>
      <c r="AI523" s="84"/>
      <c r="AJ523" s="84"/>
      <c r="AK523" s="84"/>
      <c r="AL523" s="84"/>
      <c r="AM523" s="84"/>
      <c r="AN523" s="84"/>
      <c r="AO523" s="84"/>
      <c r="AP523" s="84"/>
      <c r="AQ523" s="84"/>
      <c r="AR523" s="84"/>
    </row>
    <row r="524" spans="2:44" s="146" customFormat="1" x14ac:dyDescent="0.2">
      <c r="B524" s="94"/>
      <c r="C524" s="94"/>
      <c r="D524" s="94"/>
      <c r="E524" s="94"/>
      <c r="F524" s="85"/>
      <c r="G524" s="85"/>
      <c r="H524" s="85"/>
      <c r="I524" s="85"/>
      <c r="J524" s="85"/>
      <c r="K524" s="85"/>
      <c r="L524" s="85"/>
      <c r="M524" s="85"/>
      <c r="N524" s="86"/>
      <c r="O524" s="86"/>
      <c r="P524" s="86"/>
      <c r="Q524" s="86"/>
      <c r="R524" s="87"/>
      <c r="S524" s="98"/>
      <c r="T524" s="141"/>
      <c r="U524" s="120"/>
      <c r="V524" s="135"/>
      <c r="W524" s="85"/>
      <c r="X524" s="118"/>
      <c r="Z524" s="82"/>
      <c r="AA524" s="82"/>
      <c r="AB524" s="145"/>
      <c r="AC524" s="143"/>
      <c r="AD524" s="152"/>
      <c r="AE524" s="152"/>
      <c r="AF524" s="152"/>
      <c r="AH524" s="84"/>
      <c r="AI524" s="84"/>
      <c r="AJ524" s="84"/>
      <c r="AK524" s="84"/>
      <c r="AL524" s="84"/>
      <c r="AM524" s="84"/>
      <c r="AN524" s="84"/>
      <c r="AO524" s="84"/>
      <c r="AP524" s="84"/>
      <c r="AQ524" s="84"/>
      <c r="AR524" s="84"/>
    </row>
    <row r="525" spans="2:44" s="146" customFormat="1" x14ac:dyDescent="0.2">
      <c r="B525" s="94"/>
      <c r="C525" s="94"/>
      <c r="D525" s="94"/>
      <c r="E525" s="94"/>
      <c r="F525" s="85"/>
      <c r="G525" s="85"/>
      <c r="H525" s="85"/>
      <c r="I525" s="85"/>
      <c r="J525" s="85"/>
      <c r="K525" s="85"/>
      <c r="L525" s="85"/>
      <c r="M525" s="85"/>
      <c r="N525" s="86"/>
      <c r="O525" s="86"/>
      <c r="P525" s="86"/>
      <c r="Q525" s="86"/>
      <c r="R525" s="87"/>
      <c r="S525" s="98"/>
      <c r="T525" s="141"/>
      <c r="U525" s="120"/>
      <c r="V525" s="135"/>
      <c r="W525" s="85"/>
      <c r="X525" s="118"/>
      <c r="Z525" s="82"/>
      <c r="AA525" s="82"/>
      <c r="AB525" s="145"/>
      <c r="AC525" s="143"/>
      <c r="AD525" s="152"/>
      <c r="AE525" s="152"/>
      <c r="AF525" s="152"/>
      <c r="AH525" s="84"/>
      <c r="AI525" s="84"/>
      <c r="AJ525" s="84"/>
      <c r="AK525" s="84"/>
      <c r="AL525" s="84"/>
      <c r="AM525" s="84"/>
      <c r="AN525" s="84"/>
      <c r="AO525" s="84"/>
      <c r="AP525" s="84"/>
      <c r="AQ525" s="84"/>
      <c r="AR525" s="84"/>
    </row>
    <row r="526" spans="2:44" s="146" customFormat="1" x14ac:dyDescent="0.2">
      <c r="B526" s="94"/>
      <c r="C526" s="94"/>
      <c r="D526" s="94"/>
      <c r="E526" s="94"/>
      <c r="F526" s="85"/>
      <c r="G526" s="85"/>
      <c r="H526" s="85"/>
      <c r="I526" s="85"/>
      <c r="J526" s="85"/>
      <c r="K526" s="85"/>
      <c r="L526" s="85"/>
      <c r="M526" s="85"/>
      <c r="N526" s="86"/>
      <c r="O526" s="86"/>
      <c r="P526" s="86"/>
      <c r="Q526" s="86"/>
      <c r="R526" s="87"/>
      <c r="S526" s="98"/>
      <c r="T526" s="141"/>
      <c r="U526" s="120"/>
      <c r="V526" s="135"/>
      <c r="W526" s="85"/>
      <c r="X526" s="118"/>
      <c r="Z526" s="82"/>
      <c r="AA526" s="82"/>
      <c r="AB526" s="145"/>
      <c r="AC526" s="143"/>
      <c r="AD526" s="152"/>
      <c r="AE526" s="152"/>
      <c r="AF526" s="152"/>
      <c r="AH526" s="84"/>
      <c r="AI526" s="84"/>
      <c r="AJ526" s="84"/>
      <c r="AK526" s="84"/>
      <c r="AL526" s="84"/>
      <c r="AM526" s="84"/>
      <c r="AN526" s="84"/>
      <c r="AO526" s="84"/>
      <c r="AP526" s="84"/>
      <c r="AQ526" s="84"/>
      <c r="AR526" s="84"/>
    </row>
    <row r="527" spans="2:44" s="146" customFormat="1" x14ac:dyDescent="0.2">
      <c r="B527" s="94"/>
      <c r="C527" s="94"/>
      <c r="D527" s="94"/>
      <c r="E527" s="94"/>
      <c r="F527" s="85"/>
      <c r="G527" s="85"/>
      <c r="H527" s="85"/>
      <c r="I527" s="85"/>
      <c r="J527" s="85"/>
      <c r="K527" s="85"/>
      <c r="L527" s="85"/>
      <c r="M527" s="85"/>
      <c r="N527" s="86"/>
      <c r="O527" s="86"/>
      <c r="P527" s="86"/>
      <c r="Q527" s="86"/>
      <c r="R527" s="87"/>
      <c r="S527" s="98"/>
      <c r="T527" s="141"/>
      <c r="U527" s="120"/>
      <c r="V527" s="135"/>
      <c r="W527" s="85"/>
      <c r="X527" s="118"/>
      <c r="Z527" s="82"/>
      <c r="AA527" s="82"/>
      <c r="AB527" s="145"/>
      <c r="AC527" s="143"/>
      <c r="AD527" s="152"/>
      <c r="AE527" s="152"/>
      <c r="AF527" s="152"/>
      <c r="AH527" s="84"/>
      <c r="AI527" s="84"/>
      <c r="AJ527" s="84"/>
      <c r="AK527" s="84"/>
      <c r="AL527" s="84"/>
      <c r="AM527" s="84"/>
      <c r="AN527" s="84"/>
      <c r="AO527" s="84"/>
      <c r="AP527" s="84"/>
      <c r="AQ527" s="84"/>
      <c r="AR527" s="84"/>
    </row>
    <row r="528" spans="2:44" s="146" customFormat="1" x14ac:dyDescent="0.2">
      <c r="B528" s="94"/>
      <c r="C528" s="94"/>
      <c r="D528" s="94"/>
      <c r="E528" s="94"/>
      <c r="F528" s="85"/>
      <c r="G528" s="85"/>
      <c r="H528" s="85"/>
      <c r="I528" s="85"/>
      <c r="J528" s="85"/>
      <c r="K528" s="85"/>
      <c r="L528" s="85"/>
      <c r="M528" s="85"/>
      <c r="N528" s="86"/>
      <c r="O528" s="86"/>
      <c r="P528" s="86"/>
      <c r="Q528" s="86"/>
      <c r="R528" s="87"/>
      <c r="S528" s="98"/>
      <c r="T528" s="141"/>
      <c r="U528" s="120"/>
      <c r="V528" s="135"/>
      <c r="W528" s="85"/>
      <c r="X528" s="118"/>
      <c r="Z528" s="82"/>
      <c r="AA528" s="82"/>
      <c r="AB528" s="145"/>
      <c r="AC528" s="143"/>
      <c r="AD528" s="152"/>
      <c r="AE528" s="152"/>
      <c r="AF528" s="152"/>
      <c r="AH528" s="84"/>
      <c r="AI528" s="84"/>
      <c r="AJ528" s="84"/>
      <c r="AK528" s="84"/>
      <c r="AL528" s="84"/>
      <c r="AM528" s="84"/>
      <c r="AN528" s="84"/>
      <c r="AO528" s="84"/>
      <c r="AP528" s="84"/>
      <c r="AQ528" s="84"/>
      <c r="AR528" s="84"/>
    </row>
    <row r="529" spans="2:44" s="146" customFormat="1" x14ac:dyDescent="0.2">
      <c r="B529" s="94"/>
      <c r="C529" s="94"/>
      <c r="D529" s="94"/>
      <c r="E529" s="94"/>
      <c r="F529" s="85"/>
      <c r="G529" s="85"/>
      <c r="H529" s="85"/>
      <c r="I529" s="85"/>
      <c r="J529" s="85"/>
      <c r="K529" s="85"/>
      <c r="L529" s="85"/>
      <c r="M529" s="85"/>
      <c r="N529" s="86"/>
      <c r="O529" s="86"/>
      <c r="P529" s="86"/>
      <c r="Q529" s="86"/>
      <c r="R529" s="87"/>
      <c r="S529" s="98"/>
      <c r="T529" s="141"/>
      <c r="U529" s="120"/>
      <c r="V529" s="135"/>
      <c r="W529" s="85"/>
      <c r="X529" s="118"/>
      <c r="Z529" s="82"/>
      <c r="AA529" s="82"/>
      <c r="AB529" s="145"/>
      <c r="AC529" s="143"/>
      <c r="AD529" s="152"/>
      <c r="AE529" s="152"/>
      <c r="AF529" s="152"/>
      <c r="AH529" s="84"/>
      <c r="AI529" s="84"/>
      <c r="AJ529" s="84"/>
      <c r="AK529" s="84"/>
      <c r="AL529" s="84"/>
      <c r="AM529" s="84"/>
      <c r="AN529" s="84"/>
      <c r="AO529" s="84"/>
      <c r="AP529" s="84"/>
      <c r="AQ529" s="84"/>
      <c r="AR529" s="84"/>
    </row>
    <row r="530" spans="2:44" s="146" customFormat="1" x14ac:dyDescent="0.2">
      <c r="B530" s="94"/>
      <c r="C530" s="94"/>
      <c r="D530" s="94"/>
      <c r="E530" s="94"/>
      <c r="F530" s="85"/>
      <c r="G530" s="85"/>
      <c r="H530" s="85"/>
      <c r="I530" s="85"/>
      <c r="J530" s="85"/>
      <c r="K530" s="85"/>
      <c r="L530" s="85"/>
      <c r="M530" s="85"/>
      <c r="N530" s="86"/>
      <c r="O530" s="86"/>
      <c r="P530" s="86"/>
      <c r="Q530" s="86"/>
      <c r="R530" s="87"/>
      <c r="S530" s="98"/>
      <c r="T530" s="141"/>
      <c r="U530" s="120"/>
      <c r="V530" s="135"/>
      <c r="W530" s="85"/>
      <c r="X530" s="118"/>
      <c r="Z530" s="82"/>
      <c r="AA530" s="82"/>
      <c r="AB530" s="145"/>
      <c r="AC530" s="143"/>
      <c r="AD530" s="152"/>
      <c r="AE530" s="152"/>
      <c r="AF530" s="152"/>
      <c r="AH530" s="84"/>
      <c r="AI530" s="84"/>
      <c r="AJ530" s="84"/>
      <c r="AK530" s="84"/>
      <c r="AL530" s="84"/>
      <c r="AM530" s="84"/>
      <c r="AN530" s="84"/>
      <c r="AO530" s="84"/>
      <c r="AP530" s="84"/>
      <c r="AQ530" s="84"/>
      <c r="AR530" s="84"/>
    </row>
    <row r="531" spans="2:44" s="146" customFormat="1" x14ac:dyDescent="0.2">
      <c r="B531" s="94"/>
      <c r="C531" s="94"/>
      <c r="D531" s="94"/>
      <c r="E531" s="94"/>
      <c r="F531" s="85"/>
      <c r="G531" s="85"/>
      <c r="H531" s="85"/>
      <c r="I531" s="85"/>
      <c r="J531" s="85"/>
      <c r="K531" s="85"/>
      <c r="L531" s="85"/>
      <c r="M531" s="85"/>
      <c r="N531" s="86"/>
      <c r="O531" s="86"/>
      <c r="P531" s="86"/>
      <c r="Q531" s="86"/>
      <c r="R531" s="87"/>
      <c r="S531" s="98"/>
      <c r="T531" s="141"/>
      <c r="U531" s="120"/>
      <c r="V531" s="135"/>
      <c r="W531" s="85"/>
      <c r="X531" s="118"/>
      <c r="Z531" s="82"/>
      <c r="AA531" s="82"/>
      <c r="AB531" s="145"/>
      <c r="AC531" s="143"/>
      <c r="AD531" s="152"/>
      <c r="AE531" s="152"/>
      <c r="AF531" s="152"/>
      <c r="AH531" s="84"/>
      <c r="AI531" s="84"/>
      <c r="AJ531" s="84"/>
      <c r="AK531" s="84"/>
      <c r="AL531" s="84"/>
      <c r="AM531" s="84"/>
      <c r="AN531" s="84"/>
      <c r="AO531" s="84"/>
      <c r="AP531" s="84"/>
      <c r="AQ531" s="84"/>
      <c r="AR531" s="84"/>
    </row>
    <row r="532" spans="2:44" s="146" customFormat="1" x14ac:dyDescent="0.2">
      <c r="B532" s="94"/>
      <c r="C532" s="94"/>
      <c r="D532" s="94"/>
      <c r="E532" s="94"/>
      <c r="F532" s="85"/>
      <c r="G532" s="85"/>
      <c r="H532" s="85"/>
      <c r="I532" s="85"/>
      <c r="J532" s="85"/>
      <c r="K532" s="85"/>
      <c r="L532" s="85"/>
      <c r="M532" s="85"/>
      <c r="N532" s="86"/>
      <c r="O532" s="86"/>
      <c r="P532" s="86"/>
      <c r="Q532" s="86"/>
      <c r="R532" s="87"/>
      <c r="S532" s="98"/>
      <c r="T532" s="141"/>
      <c r="U532" s="120"/>
      <c r="V532" s="135"/>
      <c r="W532" s="85"/>
      <c r="X532" s="118"/>
      <c r="Z532" s="82"/>
      <c r="AA532" s="82"/>
      <c r="AB532" s="145"/>
      <c r="AC532" s="143"/>
      <c r="AD532" s="152"/>
      <c r="AE532" s="152"/>
      <c r="AF532" s="152"/>
      <c r="AH532" s="84"/>
      <c r="AI532" s="84"/>
      <c r="AJ532" s="84"/>
      <c r="AK532" s="84"/>
      <c r="AL532" s="84"/>
      <c r="AM532" s="84"/>
      <c r="AN532" s="84"/>
      <c r="AO532" s="84"/>
      <c r="AP532" s="84"/>
      <c r="AQ532" s="84"/>
      <c r="AR532" s="84"/>
    </row>
    <row r="533" spans="2:44" s="146" customFormat="1" x14ac:dyDescent="0.2">
      <c r="B533" s="94"/>
      <c r="C533" s="94"/>
      <c r="D533" s="94"/>
      <c r="E533" s="94"/>
      <c r="F533" s="85"/>
      <c r="G533" s="85"/>
      <c r="H533" s="85"/>
      <c r="I533" s="85"/>
      <c r="J533" s="85"/>
      <c r="K533" s="85"/>
      <c r="L533" s="85"/>
      <c r="M533" s="85"/>
      <c r="N533" s="86"/>
      <c r="O533" s="86"/>
      <c r="P533" s="86"/>
      <c r="Q533" s="86"/>
      <c r="R533" s="87"/>
      <c r="S533" s="98"/>
      <c r="T533" s="141"/>
      <c r="U533" s="120"/>
      <c r="V533" s="135"/>
      <c r="W533" s="85"/>
      <c r="X533" s="118"/>
      <c r="Z533" s="82"/>
      <c r="AA533" s="82"/>
      <c r="AB533" s="145"/>
      <c r="AC533" s="143"/>
      <c r="AD533" s="152"/>
      <c r="AE533" s="152"/>
      <c r="AF533" s="152"/>
      <c r="AH533" s="84"/>
      <c r="AI533" s="84"/>
      <c r="AJ533" s="84"/>
      <c r="AK533" s="84"/>
      <c r="AL533" s="84"/>
      <c r="AM533" s="84"/>
      <c r="AN533" s="84"/>
      <c r="AO533" s="84"/>
      <c r="AP533" s="84"/>
      <c r="AQ533" s="84"/>
      <c r="AR533" s="84"/>
    </row>
    <row r="534" spans="2:44" s="146" customFormat="1" x14ac:dyDescent="0.2">
      <c r="B534" s="94"/>
      <c r="C534" s="94"/>
      <c r="D534" s="94"/>
      <c r="E534" s="94"/>
      <c r="F534" s="85"/>
      <c r="G534" s="85"/>
      <c r="H534" s="85"/>
      <c r="I534" s="85"/>
      <c r="J534" s="85"/>
      <c r="K534" s="85"/>
      <c r="L534" s="85"/>
      <c r="M534" s="85"/>
      <c r="N534" s="86"/>
      <c r="O534" s="86"/>
      <c r="P534" s="86"/>
      <c r="Q534" s="86"/>
      <c r="R534" s="87"/>
      <c r="S534" s="98"/>
      <c r="T534" s="141"/>
      <c r="U534" s="120"/>
      <c r="V534" s="135"/>
      <c r="W534" s="85"/>
      <c r="X534" s="118"/>
      <c r="Z534" s="82"/>
      <c r="AA534" s="82"/>
      <c r="AB534" s="145"/>
      <c r="AC534" s="143"/>
      <c r="AD534" s="152"/>
      <c r="AE534" s="152"/>
      <c r="AF534" s="152"/>
      <c r="AH534" s="84"/>
      <c r="AI534" s="84"/>
      <c r="AJ534" s="84"/>
      <c r="AK534" s="84"/>
      <c r="AL534" s="84"/>
      <c r="AM534" s="84"/>
      <c r="AN534" s="84"/>
      <c r="AO534" s="84"/>
      <c r="AP534" s="84"/>
      <c r="AQ534" s="84"/>
      <c r="AR534" s="84"/>
    </row>
    <row r="535" spans="2:44" s="146" customFormat="1" x14ac:dyDescent="0.2">
      <c r="B535" s="94"/>
      <c r="C535" s="94"/>
      <c r="D535" s="94"/>
      <c r="E535" s="94"/>
      <c r="F535" s="85"/>
      <c r="G535" s="85"/>
      <c r="H535" s="85"/>
      <c r="I535" s="85"/>
      <c r="J535" s="85"/>
      <c r="K535" s="85"/>
      <c r="L535" s="85"/>
      <c r="M535" s="85"/>
      <c r="N535" s="86"/>
      <c r="O535" s="86"/>
      <c r="P535" s="86"/>
      <c r="Q535" s="86"/>
      <c r="R535" s="87"/>
      <c r="S535" s="98"/>
      <c r="T535" s="141"/>
      <c r="U535" s="120"/>
      <c r="V535" s="135"/>
      <c r="W535" s="85"/>
      <c r="X535" s="118"/>
      <c r="Z535" s="82"/>
      <c r="AA535" s="82"/>
      <c r="AB535" s="145"/>
      <c r="AC535" s="143"/>
      <c r="AD535" s="152"/>
      <c r="AE535" s="152"/>
      <c r="AF535" s="152"/>
      <c r="AH535" s="84"/>
      <c r="AI535" s="84"/>
      <c r="AJ535" s="84"/>
      <c r="AK535" s="84"/>
      <c r="AL535" s="84"/>
      <c r="AM535" s="84"/>
      <c r="AN535" s="84"/>
      <c r="AO535" s="84"/>
      <c r="AP535" s="84"/>
      <c r="AQ535" s="84"/>
      <c r="AR535" s="84"/>
    </row>
    <row r="536" spans="2:44" s="146" customFormat="1" x14ac:dyDescent="0.2">
      <c r="B536" s="94"/>
      <c r="C536" s="94"/>
      <c r="D536" s="94"/>
      <c r="E536" s="94"/>
      <c r="F536" s="85"/>
      <c r="G536" s="85"/>
      <c r="H536" s="85"/>
      <c r="I536" s="85"/>
      <c r="J536" s="85"/>
      <c r="K536" s="85"/>
      <c r="L536" s="85"/>
      <c r="M536" s="85"/>
      <c r="N536" s="86"/>
      <c r="O536" s="86"/>
      <c r="P536" s="86"/>
      <c r="Q536" s="86"/>
      <c r="R536" s="87"/>
      <c r="S536" s="98"/>
      <c r="T536" s="141"/>
      <c r="U536" s="120"/>
      <c r="V536" s="135"/>
      <c r="W536" s="85"/>
      <c r="X536" s="118"/>
      <c r="Z536" s="82"/>
      <c r="AA536" s="82"/>
      <c r="AB536" s="145"/>
      <c r="AC536" s="143"/>
      <c r="AD536" s="152"/>
      <c r="AE536" s="152"/>
      <c r="AF536" s="152"/>
      <c r="AH536" s="84"/>
      <c r="AI536" s="84"/>
      <c r="AJ536" s="84"/>
      <c r="AK536" s="84"/>
      <c r="AL536" s="84"/>
      <c r="AM536" s="84"/>
      <c r="AN536" s="84"/>
      <c r="AO536" s="84"/>
      <c r="AP536" s="84"/>
      <c r="AQ536" s="84"/>
      <c r="AR536" s="84"/>
    </row>
    <row r="537" spans="2:44" s="146" customFormat="1" x14ac:dyDescent="0.2">
      <c r="B537" s="94"/>
      <c r="C537" s="94"/>
      <c r="D537" s="94"/>
      <c r="E537" s="94"/>
      <c r="F537" s="85"/>
      <c r="G537" s="85"/>
      <c r="H537" s="85"/>
      <c r="I537" s="85"/>
      <c r="J537" s="85"/>
      <c r="K537" s="85"/>
      <c r="L537" s="85"/>
      <c r="M537" s="85"/>
      <c r="N537" s="86"/>
      <c r="O537" s="86"/>
      <c r="P537" s="86"/>
      <c r="Q537" s="86"/>
      <c r="R537" s="87"/>
      <c r="S537" s="98"/>
      <c r="T537" s="141"/>
      <c r="U537" s="120"/>
      <c r="V537" s="135"/>
      <c r="W537" s="85"/>
      <c r="X537" s="118"/>
      <c r="Z537" s="82"/>
      <c r="AA537" s="82"/>
      <c r="AB537" s="145"/>
      <c r="AC537" s="143"/>
      <c r="AD537" s="152"/>
      <c r="AE537" s="152"/>
      <c r="AF537" s="152"/>
      <c r="AH537" s="84"/>
      <c r="AI537" s="84"/>
      <c r="AJ537" s="84"/>
      <c r="AK537" s="84"/>
      <c r="AL537" s="84"/>
      <c r="AM537" s="84"/>
      <c r="AN537" s="84"/>
      <c r="AO537" s="84"/>
      <c r="AP537" s="84"/>
      <c r="AQ537" s="84"/>
      <c r="AR537" s="84"/>
    </row>
    <row r="538" spans="2:44" s="146" customFormat="1" x14ac:dyDescent="0.2">
      <c r="B538" s="94"/>
      <c r="C538" s="94"/>
      <c r="D538" s="94"/>
      <c r="E538" s="94"/>
      <c r="F538" s="85"/>
      <c r="G538" s="85"/>
      <c r="H538" s="85"/>
      <c r="I538" s="85"/>
      <c r="J538" s="85"/>
      <c r="K538" s="85"/>
      <c r="L538" s="85"/>
      <c r="M538" s="85"/>
      <c r="N538" s="86"/>
      <c r="O538" s="86"/>
      <c r="P538" s="86"/>
      <c r="Q538" s="86"/>
      <c r="R538" s="87"/>
      <c r="S538" s="98"/>
      <c r="T538" s="141"/>
      <c r="U538" s="120"/>
      <c r="V538" s="135"/>
      <c r="W538" s="85"/>
      <c r="X538" s="118"/>
      <c r="Z538" s="82"/>
      <c r="AA538" s="82"/>
      <c r="AB538" s="145"/>
      <c r="AC538" s="143"/>
      <c r="AD538" s="152"/>
      <c r="AE538" s="152"/>
      <c r="AF538" s="152"/>
      <c r="AH538" s="84"/>
      <c r="AI538" s="84"/>
      <c r="AJ538" s="84"/>
      <c r="AK538" s="84"/>
      <c r="AL538" s="84"/>
      <c r="AM538" s="84"/>
      <c r="AN538" s="84"/>
      <c r="AO538" s="84"/>
      <c r="AP538" s="84"/>
      <c r="AQ538" s="84"/>
      <c r="AR538" s="84"/>
    </row>
    <row r="539" spans="2:44" s="146" customFormat="1" x14ac:dyDescent="0.2">
      <c r="B539" s="94"/>
      <c r="C539" s="94"/>
      <c r="D539" s="94"/>
      <c r="E539" s="94"/>
      <c r="F539" s="85"/>
      <c r="G539" s="85"/>
      <c r="H539" s="85"/>
      <c r="I539" s="85"/>
      <c r="J539" s="85"/>
      <c r="K539" s="85"/>
      <c r="L539" s="85"/>
      <c r="M539" s="85"/>
      <c r="N539" s="86"/>
      <c r="O539" s="86"/>
      <c r="P539" s="86"/>
      <c r="Q539" s="86"/>
      <c r="R539" s="87"/>
      <c r="S539" s="98"/>
      <c r="T539" s="141"/>
      <c r="U539" s="120"/>
      <c r="V539" s="135"/>
      <c r="W539" s="85"/>
      <c r="X539" s="118"/>
      <c r="Z539" s="82"/>
      <c r="AA539" s="82"/>
      <c r="AB539" s="145"/>
      <c r="AC539" s="143"/>
      <c r="AD539" s="152"/>
      <c r="AE539" s="152"/>
      <c r="AF539" s="152"/>
      <c r="AH539" s="84"/>
      <c r="AI539" s="84"/>
      <c r="AJ539" s="84"/>
      <c r="AK539" s="84"/>
      <c r="AL539" s="84"/>
      <c r="AM539" s="84"/>
      <c r="AN539" s="84"/>
      <c r="AO539" s="84"/>
      <c r="AP539" s="84"/>
      <c r="AQ539" s="84"/>
      <c r="AR539" s="84"/>
    </row>
    <row r="540" spans="2:44" s="146" customFormat="1" x14ac:dyDescent="0.2">
      <c r="B540" s="94"/>
      <c r="C540" s="94"/>
      <c r="D540" s="94"/>
      <c r="E540" s="94"/>
      <c r="F540" s="85"/>
      <c r="G540" s="85"/>
      <c r="H540" s="85"/>
      <c r="I540" s="85"/>
      <c r="J540" s="85"/>
      <c r="K540" s="85"/>
      <c r="L540" s="85"/>
      <c r="M540" s="85"/>
      <c r="N540" s="86"/>
      <c r="O540" s="86"/>
      <c r="P540" s="86"/>
      <c r="Q540" s="86"/>
      <c r="R540" s="87"/>
      <c r="S540" s="98"/>
      <c r="T540" s="141"/>
      <c r="U540" s="120"/>
      <c r="V540" s="135"/>
      <c r="W540" s="85"/>
      <c r="X540" s="118"/>
      <c r="Z540" s="82"/>
      <c r="AA540" s="82"/>
      <c r="AB540" s="145"/>
      <c r="AC540" s="143"/>
      <c r="AD540" s="152"/>
      <c r="AE540" s="152"/>
      <c r="AF540" s="152"/>
      <c r="AH540" s="84"/>
      <c r="AI540" s="84"/>
      <c r="AJ540" s="84"/>
      <c r="AK540" s="84"/>
      <c r="AL540" s="84"/>
      <c r="AM540" s="84"/>
      <c r="AN540" s="84"/>
      <c r="AO540" s="84"/>
      <c r="AP540" s="84"/>
      <c r="AQ540" s="84"/>
      <c r="AR540" s="84"/>
    </row>
    <row r="541" spans="2:44" s="146" customFormat="1" x14ac:dyDescent="0.2">
      <c r="B541" s="94"/>
      <c r="C541" s="94"/>
      <c r="D541" s="94"/>
      <c r="E541" s="94"/>
      <c r="F541" s="85"/>
      <c r="G541" s="85"/>
      <c r="H541" s="85"/>
      <c r="I541" s="85"/>
      <c r="J541" s="85"/>
      <c r="K541" s="85"/>
      <c r="L541" s="85"/>
      <c r="M541" s="85"/>
      <c r="N541" s="86"/>
      <c r="O541" s="86"/>
      <c r="P541" s="86"/>
      <c r="Q541" s="86"/>
      <c r="R541" s="87"/>
      <c r="S541" s="98"/>
      <c r="T541" s="141"/>
      <c r="U541" s="120"/>
      <c r="V541" s="135"/>
      <c r="W541" s="85"/>
      <c r="X541" s="118"/>
      <c r="Z541" s="82"/>
      <c r="AA541" s="82"/>
      <c r="AB541" s="145"/>
      <c r="AC541" s="143"/>
      <c r="AD541" s="152"/>
      <c r="AE541" s="152"/>
      <c r="AF541" s="152"/>
      <c r="AH541" s="84"/>
      <c r="AI541" s="84"/>
      <c r="AJ541" s="84"/>
      <c r="AK541" s="84"/>
      <c r="AL541" s="84"/>
      <c r="AM541" s="84"/>
      <c r="AN541" s="84"/>
      <c r="AO541" s="84"/>
      <c r="AP541" s="84"/>
      <c r="AQ541" s="84"/>
      <c r="AR541" s="84"/>
    </row>
    <row r="542" spans="2:44" s="146" customFormat="1" x14ac:dyDescent="0.2">
      <c r="B542" s="94"/>
      <c r="C542" s="94"/>
      <c r="D542" s="94"/>
      <c r="E542" s="94"/>
      <c r="F542" s="85"/>
      <c r="G542" s="85"/>
      <c r="H542" s="85"/>
      <c r="I542" s="85"/>
      <c r="J542" s="85"/>
      <c r="K542" s="85"/>
      <c r="L542" s="85"/>
      <c r="M542" s="85"/>
      <c r="N542" s="86"/>
      <c r="O542" s="86"/>
      <c r="P542" s="86"/>
      <c r="Q542" s="86"/>
      <c r="R542" s="87"/>
      <c r="S542" s="98"/>
      <c r="T542" s="141"/>
      <c r="U542" s="120"/>
      <c r="V542" s="135"/>
      <c r="W542" s="85"/>
      <c r="X542" s="118"/>
      <c r="Z542" s="82"/>
      <c r="AA542" s="82"/>
      <c r="AB542" s="145"/>
      <c r="AC542" s="143"/>
      <c r="AD542" s="152"/>
      <c r="AE542" s="152"/>
      <c r="AF542" s="152"/>
      <c r="AH542" s="84"/>
      <c r="AI542" s="84"/>
      <c r="AJ542" s="84"/>
      <c r="AK542" s="84"/>
      <c r="AL542" s="84"/>
      <c r="AM542" s="84"/>
      <c r="AN542" s="84"/>
      <c r="AO542" s="84"/>
      <c r="AP542" s="84"/>
      <c r="AQ542" s="84"/>
      <c r="AR542" s="84"/>
    </row>
    <row r="543" spans="2:44" s="146" customFormat="1" x14ac:dyDescent="0.2">
      <c r="B543" s="94"/>
      <c r="C543" s="94"/>
      <c r="D543" s="94"/>
      <c r="E543" s="94"/>
      <c r="F543" s="85"/>
      <c r="G543" s="85"/>
      <c r="H543" s="85"/>
      <c r="I543" s="85"/>
      <c r="J543" s="85"/>
      <c r="K543" s="85"/>
      <c r="L543" s="85"/>
      <c r="M543" s="85"/>
      <c r="N543" s="86"/>
      <c r="O543" s="86"/>
      <c r="P543" s="86"/>
      <c r="Q543" s="86"/>
      <c r="R543" s="87"/>
      <c r="S543" s="98"/>
      <c r="T543" s="141"/>
      <c r="U543" s="120"/>
      <c r="V543" s="135"/>
      <c r="W543" s="85"/>
      <c r="X543" s="118"/>
      <c r="Z543" s="82"/>
      <c r="AA543" s="82"/>
      <c r="AB543" s="145"/>
      <c r="AC543" s="143"/>
      <c r="AD543" s="152"/>
      <c r="AE543" s="152"/>
      <c r="AF543" s="152"/>
      <c r="AH543" s="84"/>
      <c r="AI543" s="84"/>
      <c r="AJ543" s="84"/>
      <c r="AK543" s="84"/>
      <c r="AL543" s="84"/>
      <c r="AM543" s="84"/>
      <c r="AN543" s="84"/>
      <c r="AO543" s="84"/>
      <c r="AP543" s="84"/>
      <c r="AQ543" s="84"/>
      <c r="AR543" s="84"/>
    </row>
    <row r="544" spans="2:44" s="146" customFormat="1" x14ac:dyDescent="0.2">
      <c r="B544" s="94"/>
      <c r="C544" s="94"/>
      <c r="D544" s="94"/>
      <c r="E544" s="94"/>
      <c r="F544" s="85"/>
      <c r="G544" s="85"/>
      <c r="H544" s="85"/>
      <c r="I544" s="85"/>
      <c r="J544" s="85"/>
      <c r="K544" s="85"/>
      <c r="L544" s="85"/>
      <c r="M544" s="85"/>
      <c r="N544" s="86"/>
      <c r="O544" s="86"/>
      <c r="P544" s="86"/>
      <c r="Q544" s="86"/>
      <c r="R544" s="87"/>
      <c r="S544" s="98"/>
      <c r="T544" s="141"/>
      <c r="U544" s="120"/>
      <c r="V544" s="135"/>
      <c r="W544" s="85"/>
      <c r="X544" s="118"/>
      <c r="Z544" s="82"/>
      <c r="AA544" s="82"/>
      <c r="AB544" s="145"/>
      <c r="AC544" s="143"/>
      <c r="AD544" s="152"/>
      <c r="AE544" s="152"/>
      <c r="AF544" s="152"/>
      <c r="AH544" s="84"/>
      <c r="AI544" s="84"/>
      <c r="AJ544" s="84"/>
      <c r="AK544" s="84"/>
      <c r="AL544" s="84"/>
      <c r="AM544" s="84"/>
      <c r="AN544" s="84"/>
      <c r="AO544" s="84"/>
      <c r="AP544" s="84"/>
      <c r="AQ544" s="84"/>
      <c r="AR544" s="84"/>
    </row>
    <row r="545" spans="2:44" s="146" customFormat="1" x14ac:dyDescent="0.2">
      <c r="B545" s="94"/>
      <c r="C545" s="94"/>
      <c r="D545" s="94"/>
      <c r="E545" s="94"/>
      <c r="F545" s="85"/>
      <c r="G545" s="85"/>
      <c r="H545" s="85"/>
      <c r="I545" s="85"/>
      <c r="J545" s="85"/>
      <c r="K545" s="85"/>
      <c r="L545" s="85"/>
      <c r="M545" s="85"/>
      <c r="N545" s="86"/>
      <c r="O545" s="86"/>
      <c r="P545" s="86"/>
      <c r="Q545" s="86"/>
      <c r="R545" s="87"/>
      <c r="S545" s="98"/>
      <c r="T545" s="141"/>
      <c r="U545" s="120"/>
      <c r="V545" s="135"/>
      <c r="W545" s="85"/>
      <c r="X545" s="118"/>
      <c r="Z545" s="82"/>
      <c r="AA545" s="82"/>
      <c r="AB545" s="145"/>
      <c r="AC545" s="143"/>
      <c r="AD545" s="152"/>
      <c r="AE545" s="152"/>
      <c r="AF545" s="152"/>
      <c r="AH545" s="84"/>
      <c r="AI545" s="84"/>
      <c r="AJ545" s="84"/>
      <c r="AK545" s="84"/>
      <c r="AL545" s="84"/>
      <c r="AM545" s="84"/>
      <c r="AN545" s="84"/>
      <c r="AO545" s="84"/>
      <c r="AP545" s="84"/>
      <c r="AQ545" s="84"/>
      <c r="AR545" s="84"/>
    </row>
    <row r="546" spans="2:44" s="146" customFormat="1" x14ac:dyDescent="0.2">
      <c r="B546" s="94"/>
      <c r="C546" s="94"/>
      <c r="D546" s="94"/>
      <c r="E546" s="94"/>
      <c r="F546" s="85"/>
      <c r="G546" s="85"/>
      <c r="H546" s="85"/>
      <c r="I546" s="85"/>
      <c r="J546" s="85"/>
      <c r="K546" s="85"/>
      <c r="L546" s="85"/>
      <c r="M546" s="85"/>
      <c r="N546" s="86"/>
      <c r="O546" s="86"/>
      <c r="P546" s="86"/>
      <c r="Q546" s="86"/>
      <c r="R546" s="87"/>
      <c r="S546" s="98"/>
      <c r="T546" s="141"/>
      <c r="U546" s="120"/>
      <c r="V546" s="135"/>
      <c r="W546" s="85"/>
      <c r="X546" s="118"/>
      <c r="Z546" s="82"/>
      <c r="AA546" s="82"/>
      <c r="AB546" s="145"/>
      <c r="AC546" s="143"/>
      <c r="AD546" s="152"/>
      <c r="AE546" s="152"/>
      <c r="AF546" s="152"/>
      <c r="AH546" s="84"/>
      <c r="AI546" s="84"/>
      <c r="AJ546" s="84"/>
      <c r="AK546" s="84"/>
      <c r="AL546" s="84"/>
      <c r="AM546" s="84"/>
      <c r="AN546" s="84"/>
      <c r="AO546" s="84"/>
      <c r="AP546" s="84"/>
      <c r="AQ546" s="84"/>
      <c r="AR546" s="84"/>
    </row>
    <row r="547" spans="2:44" s="146" customFormat="1" x14ac:dyDescent="0.2">
      <c r="B547" s="94"/>
      <c r="C547" s="94"/>
      <c r="D547" s="94"/>
      <c r="E547" s="94"/>
      <c r="F547" s="85"/>
      <c r="G547" s="85"/>
      <c r="H547" s="85"/>
      <c r="I547" s="85"/>
      <c r="J547" s="85"/>
      <c r="K547" s="85"/>
      <c r="L547" s="85"/>
      <c r="M547" s="85"/>
      <c r="N547" s="86"/>
      <c r="O547" s="86"/>
      <c r="P547" s="86"/>
      <c r="Q547" s="86"/>
      <c r="R547" s="87"/>
      <c r="S547" s="98"/>
      <c r="T547" s="141"/>
      <c r="U547" s="120"/>
      <c r="V547" s="135"/>
      <c r="W547" s="85"/>
      <c r="X547" s="118"/>
      <c r="Z547" s="82"/>
      <c r="AA547" s="82"/>
      <c r="AB547" s="145"/>
      <c r="AC547" s="143"/>
      <c r="AD547" s="152"/>
      <c r="AE547" s="152"/>
      <c r="AF547" s="152"/>
      <c r="AH547" s="84"/>
      <c r="AI547" s="84"/>
      <c r="AJ547" s="84"/>
      <c r="AK547" s="84"/>
      <c r="AL547" s="84"/>
      <c r="AM547" s="84"/>
      <c r="AN547" s="84"/>
      <c r="AO547" s="84"/>
      <c r="AP547" s="84"/>
      <c r="AQ547" s="84"/>
      <c r="AR547" s="84"/>
    </row>
    <row r="548" spans="2:44" s="146" customFormat="1" x14ac:dyDescent="0.2">
      <c r="B548" s="94"/>
      <c r="C548" s="94"/>
      <c r="D548" s="94"/>
      <c r="E548" s="94"/>
      <c r="F548" s="85"/>
      <c r="G548" s="85"/>
      <c r="H548" s="85"/>
      <c r="I548" s="85"/>
      <c r="J548" s="85"/>
      <c r="K548" s="85"/>
      <c r="L548" s="85"/>
      <c r="M548" s="85"/>
      <c r="N548" s="86"/>
      <c r="O548" s="86"/>
      <c r="P548" s="86"/>
      <c r="Q548" s="86"/>
      <c r="R548" s="87"/>
      <c r="S548" s="98"/>
      <c r="T548" s="141"/>
      <c r="U548" s="120"/>
      <c r="V548" s="135"/>
      <c r="W548" s="85"/>
      <c r="X548" s="118"/>
      <c r="Z548" s="82"/>
      <c r="AA548" s="82"/>
      <c r="AB548" s="145"/>
      <c r="AC548" s="143"/>
      <c r="AD548" s="152"/>
      <c r="AE548" s="152"/>
      <c r="AF548" s="152"/>
      <c r="AH548" s="84"/>
      <c r="AI548" s="84"/>
      <c r="AJ548" s="84"/>
      <c r="AK548" s="84"/>
      <c r="AL548" s="84"/>
      <c r="AM548" s="84"/>
      <c r="AN548" s="84"/>
      <c r="AO548" s="84"/>
      <c r="AP548" s="84"/>
      <c r="AQ548" s="84"/>
      <c r="AR548" s="84"/>
    </row>
    <row r="549" spans="2:44" s="146" customFormat="1" x14ac:dyDescent="0.2">
      <c r="B549" s="94"/>
      <c r="C549" s="94"/>
      <c r="D549" s="94"/>
      <c r="E549" s="94"/>
      <c r="F549" s="85"/>
      <c r="G549" s="85"/>
      <c r="H549" s="85"/>
      <c r="I549" s="85"/>
      <c r="J549" s="85"/>
      <c r="K549" s="85"/>
      <c r="L549" s="85"/>
      <c r="M549" s="85"/>
      <c r="N549" s="86"/>
      <c r="O549" s="86"/>
      <c r="P549" s="86"/>
      <c r="Q549" s="86"/>
      <c r="R549" s="87"/>
      <c r="S549" s="98"/>
      <c r="T549" s="141"/>
      <c r="U549" s="120"/>
      <c r="V549" s="135"/>
      <c r="W549" s="85"/>
      <c r="X549" s="118"/>
      <c r="Z549" s="82"/>
      <c r="AA549" s="82"/>
      <c r="AB549" s="145"/>
      <c r="AC549" s="143"/>
      <c r="AD549" s="152"/>
      <c r="AE549" s="152"/>
      <c r="AF549" s="152"/>
      <c r="AH549" s="84"/>
      <c r="AI549" s="84"/>
      <c r="AJ549" s="84"/>
      <c r="AK549" s="84"/>
      <c r="AL549" s="84"/>
      <c r="AM549" s="84"/>
      <c r="AN549" s="84"/>
      <c r="AO549" s="84"/>
      <c r="AP549" s="84"/>
      <c r="AQ549" s="84"/>
      <c r="AR549" s="84"/>
    </row>
    <row r="550" spans="2:44" s="146" customFormat="1" x14ac:dyDescent="0.2">
      <c r="B550" s="94"/>
      <c r="C550" s="94"/>
      <c r="D550" s="94"/>
      <c r="E550" s="94"/>
      <c r="F550" s="85"/>
      <c r="G550" s="85"/>
      <c r="H550" s="85"/>
      <c r="I550" s="85"/>
      <c r="J550" s="85"/>
      <c r="K550" s="85"/>
      <c r="L550" s="85"/>
      <c r="M550" s="85"/>
      <c r="N550" s="86"/>
      <c r="O550" s="86"/>
      <c r="P550" s="86"/>
      <c r="Q550" s="86"/>
      <c r="R550" s="87"/>
      <c r="S550" s="98"/>
      <c r="T550" s="141"/>
      <c r="U550" s="120"/>
      <c r="V550" s="135"/>
      <c r="W550" s="85"/>
      <c r="X550" s="118"/>
      <c r="Z550" s="82"/>
      <c r="AA550" s="82"/>
      <c r="AB550" s="145"/>
      <c r="AC550" s="143"/>
      <c r="AD550" s="152"/>
      <c r="AE550" s="152"/>
      <c r="AF550" s="152"/>
      <c r="AH550" s="84"/>
      <c r="AI550" s="84"/>
      <c r="AJ550" s="84"/>
      <c r="AK550" s="84"/>
      <c r="AL550" s="84"/>
      <c r="AM550" s="84"/>
      <c r="AN550" s="84"/>
      <c r="AO550" s="84"/>
      <c r="AP550" s="84"/>
      <c r="AQ550" s="84"/>
      <c r="AR550" s="84"/>
    </row>
    <row r="551" spans="2:44" s="146" customFormat="1" x14ac:dyDescent="0.2">
      <c r="B551" s="94"/>
      <c r="C551" s="94"/>
      <c r="D551" s="94"/>
      <c r="E551" s="94"/>
      <c r="F551" s="85"/>
      <c r="G551" s="85"/>
      <c r="H551" s="85"/>
      <c r="I551" s="85"/>
      <c r="J551" s="85"/>
      <c r="K551" s="85"/>
      <c r="L551" s="85"/>
      <c r="M551" s="85"/>
      <c r="N551" s="86"/>
      <c r="O551" s="86"/>
      <c r="P551" s="86"/>
      <c r="Q551" s="86"/>
      <c r="R551" s="87"/>
      <c r="S551" s="98"/>
      <c r="T551" s="141"/>
      <c r="U551" s="120"/>
      <c r="V551" s="135"/>
      <c r="W551" s="85"/>
      <c r="X551" s="118"/>
      <c r="Z551" s="82"/>
      <c r="AA551" s="82"/>
      <c r="AB551" s="145"/>
      <c r="AC551" s="143"/>
      <c r="AD551" s="152"/>
      <c r="AE551" s="152"/>
      <c r="AF551" s="152"/>
      <c r="AH551" s="84"/>
      <c r="AI551" s="84"/>
      <c r="AJ551" s="84"/>
      <c r="AK551" s="84"/>
      <c r="AL551" s="84"/>
      <c r="AM551" s="84"/>
      <c r="AN551" s="84"/>
      <c r="AO551" s="84"/>
      <c r="AP551" s="84"/>
      <c r="AQ551" s="84"/>
      <c r="AR551" s="84"/>
    </row>
    <row r="552" spans="2:44" s="146" customFormat="1" x14ac:dyDescent="0.2">
      <c r="B552" s="94"/>
      <c r="C552" s="94"/>
      <c r="D552" s="94"/>
      <c r="E552" s="94"/>
      <c r="F552" s="85"/>
      <c r="G552" s="85"/>
      <c r="H552" s="85"/>
      <c r="I552" s="85"/>
      <c r="J552" s="85"/>
      <c r="K552" s="85"/>
      <c r="L552" s="85"/>
      <c r="M552" s="85"/>
      <c r="N552" s="86"/>
      <c r="O552" s="86"/>
      <c r="P552" s="86"/>
      <c r="Q552" s="86"/>
      <c r="R552" s="87"/>
      <c r="S552" s="98"/>
      <c r="T552" s="141"/>
      <c r="U552" s="120"/>
      <c r="V552" s="135"/>
      <c r="W552" s="85"/>
      <c r="X552" s="118"/>
      <c r="Z552" s="82"/>
      <c r="AA552" s="82"/>
      <c r="AB552" s="145"/>
      <c r="AC552" s="143"/>
      <c r="AD552" s="152"/>
      <c r="AE552" s="152"/>
      <c r="AF552" s="152"/>
      <c r="AH552" s="84"/>
      <c r="AI552" s="84"/>
      <c r="AJ552" s="84"/>
      <c r="AK552" s="84"/>
      <c r="AL552" s="84"/>
      <c r="AM552" s="84"/>
      <c r="AN552" s="84"/>
      <c r="AO552" s="84"/>
      <c r="AP552" s="84"/>
      <c r="AQ552" s="84"/>
      <c r="AR552" s="84"/>
    </row>
    <row r="553" spans="2:44" s="146" customFormat="1" x14ac:dyDescent="0.2">
      <c r="B553" s="94"/>
      <c r="C553" s="94"/>
      <c r="D553" s="94"/>
      <c r="E553" s="94"/>
      <c r="F553" s="85"/>
      <c r="G553" s="85"/>
      <c r="H553" s="85"/>
      <c r="I553" s="85"/>
      <c r="J553" s="85"/>
      <c r="K553" s="85"/>
      <c r="L553" s="85"/>
      <c r="M553" s="85"/>
      <c r="N553" s="86"/>
      <c r="O553" s="86"/>
      <c r="P553" s="86"/>
      <c r="Q553" s="86"/>
      <c r="R553" s="87"/>
      <c r="S553" s="98"/>
      <c r="T553" s="141"/>
      <c r="U553" s="120"/>
      <c r="V553" s="135"/>
      <c r="W553" s="85"/>
      <c r="X553" s="118"/>
      <c r="Z553" s="82"/>
      <c r="AA553" s="82"/>
      <c r="AB553" s="145"/>
      <c r="AC553" s="143"/>
      <c r="AD553" s="152"/>
      <c r="AE553" s="152"/>
      <c r="AF553" s="152"/>
      <c r="AH553" s="84"/>
      <c r="AI553" s="84"/>
      <c r="AJ553" s="84"/>
      <c r="AK553" s="84"/>
      <c r="AL553" s="84"/>
      <c r="AM553" s="84"/>
      <c r="AN553" s="84"/>
      <c r="AO553" s="84"/>
      <c r="AP553" s="84"/>
      <c r="AQ553" s="84"/>
      <c r="AR553" s="84"/>
    </row>
    <row r="554" spans="2:44" s="146" customFormat="1" x14ac:dyDescent="0.2">
      <c r="B554" s="94"/>
      <c r="C554" s="94"/>
      <c r="D554" s="94"/>
      <c r="E554" s="94"/>
      <c r="F554" s="85"/>
      <c r="G554" s="85"/>
      <c r="H554" s="85"/>
      <c r="I554" s="85"/>
      <c r="J554" s="85"/>
      <c r="K554" s="85"/>
      <c r="L554" s="85"/>
      <c r="M554" s="85"/>
      <c r="N554" s="86"/>
      <c r="O554" s="86"/>
      <c r="P554" s="86"/>
      <c r="Q554" s="86"/>
      <c r="R554" s="87"/>
      <c r="S554" s="98"/>
      <c r="T554" s="141"/>
      <c r="U554" s="120"/>
      <c r="V554" s="135"/>
      <c r="W554" s="85"/>
      <c r="X554" s="118"/>
      <c r="Z554" s="82"/>
      <c r="AA554" s="82"/>
      <c r="AB554" s="145"/>
      <c r="AC554" s="143"/>
      <c r="AD554" s="152"/>
      <c r="AE554" s="152"/>
      <c r="AF554" s="152"/>
      <c r="AH554" s="84"/>
      <c r="AI554" s="84"/>
      <c r="AJ554" s="84"/>
      <c r="AK554" s="84"/>
      <c r="AL554" s="84"/>
      <c r="AM554" s="84"/>
      <c r="AN554" s="84"/>
      <c r="AO554" s="84"/>
      <c r="AP554" s="84"/>
      <c r="AQ554" s="84"/>
      <c r="AR554" s="84"/>
    </row>
    <row r="555" spans="2:44" s="146" customFormat="1" x14ac:dyDescent="0.2">
      <c r="B555" s="94"/>
      <c r="C555" s="94"/>
      <c r="D555" s="94"/>
      <c r="E555" s="94"/>
      <c r="F555" s="85"/>
      <c r="G555" s="85"/>
      <c r="H555" s="85"/>
      <c r="I555" s="85"/>
      <c r="J555" s="85"/>
      <c r="K555" s="85"/>
      <c r="L555" s="85"/>
      <c r="M555" s="85"/>
      <c r="N555" s="86"/>
      <c r="O555" s="86"/>
      <c r="P555" s="86"/>
      <c r="Q555" s="86"/>
      <c r="R555" s="87"/>
      <c r="S555" s="98"/>
      <c r="T555" s="141"/>
      <c r="U555" s="120"/>
      <c r="V555" s="135"/>
      <c r="W555" s="85"/>
      <c r="X555" s="118"/>
      <c r="Z555" s="82"/>
      <c r="AA555" s="82"/>
      <c r="AB555" s="145"/>
      <c r="AC555" s="143"/>
      <c r="AD555" s="152"/>
      <c r="AE555" s="152"/>
      <c r="AF555" s="152"/>
      <c r="AH555" s="84"/>
      <c r="AI555" s="84"/>
      <c r="AJ555" s="84"/>
      <c r="AK555" s="84"/>
      <c r="AL555" s="84"/>
      <c r="AM555" s="84"/>
      <c r="AN555" s="84"/>
      <c r="AO555" s="84"/>
      <c r="AP555" s="84"/>
      <c r="AQ555" s="84"/>
      <c r="AR555" s="84"/>
    </row>
    <row r="556" spans="2:44" s="146" customFormat="1" x14ac:dyDescent="0.2">
      <c r="B556" s="94"/>
      <c r="C556" s="94"/>
      <c r="D556" s="94"/>
      <c r="E556" s="94"/>
      <c r="F556" s="85"/>
      <c r="G556" s="85"/>
      <c r="H556" s="85"/>
      <c r="I556" s="85"/>
      <c r="J556" s="85"/>
      <c r="K556" s="85"/>
      <c r="L556" s="85"/>
      <c r="M556" s="85"/>
      <c r="N556" s="86"/>
      <c r="O556" s="86"/>
      <c r="P556" s="86"/>
      <c r="Q556" s="86"/>
      <c r="R556" s="87"/>
      <c r="S556" s="98"/>
      <c r="T556" s="141"/>
      <c r="U556" s="120"/>
      <c r="V556" s="135"/>
      <c r="W556" s="85"/>
      <c r="X556" s="118"/>
      <c r="Z556" s="82"/>
      <c r="AA556" s="82"/>
      <c r="AB556" s="145"/>
      <c r="AC556" s="143"/>
      <c r="AD556" s="152"/>
      <c r="AE556" s="152"/>
      <c r="AF556" s="152"/>
      <c r="AH556" s="84"/>
      <c r="AI556" s="84"/>
      <c r="AJ556" s="84"/>
      <c r="AK556" s="84"/>
      <c r="AL556" s="84"/>
      <c r="AM556" s="84"/>
      <c r="AN556" s="84"/>
      <c r="AO556" s="84"/>
      <c r="AP556" s="84"/>
      <c r="AQ556" s="84"/>
      <c r="AR556" s="84"/>
    </row>
    <row r="557" spans="2:44" s="146" customFormat="1" x14ac:dyDescent="0.2">
      <c r="B557" s="94"/>
      <c r="C557" s="94"/>
      <c r="D557" s="94"/>
      <c r="E557" s="94"/>
      <c r="F557" s="85"/>
      <c r="G557" s="85"/>
      <c r="H557" s="85"/>
      <c r="I557" s="85"/>
      <c r="J557" s="85"/>
      <c r="K557" s="85"/>
      <c r="L557" s="85"/>
      <c r="M557" s="85"/>
      <c r="N557" s="86"/>
      <c r="O557" s="86"/>
      <c r="P557" s="86"/>
      <c r="Q557" s="86"/>
      <c r="R557" s="87"/>
      <c r="S557" s="98"/>
      <c r="T557" s="141"/>
      <c r="U557" s="120"/>
      <c r="V557" s="135"/>
      <c r="W557" s="85"/>
      <c r="X557" s="118"/>
      <c r="Z557" s="82"/>
      <c r="AA557" s="82"/>
      <c r="AB557" s="145"/>
      <c r="AC557" s="143"/>
      <c r="AD557" s="152"/>
      <c r="AE557" s="152"/>
      <c r="AF557" s="152"/>
      <c r="AH557" s="84"/>
      <c r="AI557" s="84"/>
      <c r="AJ557" s="84"/>
      <c r="AK557" s="84"/>
      <c r="AL557" s="84"/>
      <c r="AM557" s="84"/>
      <c r="AN557" s="84"/>
      <c r="AO557" s="84"/>
      <c r="AP557" s="84"/>
      <c r="AQ557" s="84"/>
      <c r="AR557" s="84"/>
    </row>
    <row r="558" spans="2:44" s="146" customFormat="1" x14ac:dyDescent="0.2">
      <c r="B558" s="94"/>
      <c r="C558" s="94"/>
      <c r="D558" s="94"/>
      <c r="E558" s="94"/>
      <c r="F558" s="85"/>
      <c r="G558" s="85"/>
      <c r="H558" s="85"/>
      <c r="I558" s="85"/>
      <c r="J558" s="85"/>
      <c r="K558" s="85"/>
      <c r="L558" s="85"/>
      <c r="M558" s="85"/>
      <c r="N558" s="86"/>
      <c r="O558" s="86"/>
      <c r="P558" s="86"/>
      <c r="Q558" s="86"/>
      <c r="R558" s="87"/>
      <c r="S558" s="98"/>
      <c r="T558" s="141"/>
      <c r="U558" s="120"/>
      <c r="V558" s="135"/>
      <c r="W558" s="85"/>
      <c r="X558" s="118"/>
      <c r="Z558" s="82"/>
      <c r="AA558" s="82"/>
      <c r="AB558" s="145"/>
      <c r="AC558" s="143"/>
      <c r="AD558" s="152"/>
      <c r="AE558" s="152"/>
      <c r="AF558" s="152"/>
      <c r="AH558" s="84"/>
      <c r="AI558" s="84"/>
      <c r="AJ558" s="84"/>
      <c r="AK558" s="84"/>
      <c r="AL558" s="84"/>
      <c r="AM558" s="84"/>
      <c r="AN558" s="84"/>
      <c r="AO558" s="84"/>
      <c r="AP558" s="84"/>
      <c r="AQ558" s="84"/>
      <c r="AR558" s="84"/>
    </row>
    <row r="559" spans="2:44" s="146" customFormat="1" x14ac:dyDescent="0.2">
      <c r="B559" s="94"/>
      <c r="C559" s="94"/>
      <c r="D559" s="94"/>
      <c r="E559" s="94"/>
      <c r="F559" s="85"/>
      <c r="G559" s="85"/>
      <c r="H559" s="85"/>
      <c r="I559" s="85"/>
      <c r="J559" s="85"/>
      <c r="K559" s="85"/>
      <c r="L559" s="85"/>
      <c r="M559" s="85"/>
      <c r="N559" s="86"/>
      <c r="O559" s="86"/>
      <c r="P559" s="86"/>
      <c r="Q559" s="86"/>
      <c r="R559" s="87"/>
      <c r="S559" s="98"/>
      <c r="T559" s="141"/>
      <c r="U559" s="120"/>
      <c r="V559" s="135"/>
      <c r="W559" s="85"/>
      <c r="X559" s="118"/>
      <c r="Z559" s="82"/>
      <c r="AA559" s="82"/>
      <c r="AB559" s="145"/>
      <c r="AC559" s="143"/>
      <c r="AD559" s="152"/>
      <c r="AE559" s="152"/>
      <c r="AF559" s="152"/>
      <c r="AH559" s="84"/>
      <c r="AI559" s="84"/>
      <c r="AJ559" s="84"/>
      <c r="AK559" s="84"/>
      <c r="AL559" s="84"/>
      <c r="AM559" s="84"/>
      <c r="AN559" s="84"/>
      <c r="AO559" s="84"/>
      <c r="AP559" s="84"/>
      <c r="AQ559" s="84"/>
      <c r="AR559" s="84"/>
    </row>
    <row r="560" spans="2:44" s="146" customFormat="1" x14ac:dyDescent="0.2">
      <c r="B560" s="94"/>
      <c r="C560" s="94"/>
      <c r="D560" s="94"/>
      <c r="E560" s="94"/>
      <c r="F560" s="85"/>
      <c r="G560" s="85"/>
      <c r="H560" s="85"/>
      <c r="I560" s="85"/>
      <c r="J560" s="85"/>
      <c r="K560" s="85"/>
      <c r="L560" s="85"/>
      <c r="M560" s="85"/>
      <c r="N560" s="86"/>
      <c r="O560" s="86"/>
      <c r="P560" s="86"/>
      <c r="Q560" s="86"/>
      <c r="R560" s="87"/>
      <c r="S560" s="98"/>
      <c r="T560" s="141"/>
      <c r="U560" s="120"/>
      <c r="V560" s="135"/>
      <c r="W560" s="85"/>
      <c r="X560" s="118"/>
      <c r="Z560" s="82"/>
      <c r="AA560" s="82"/>
      <c r="AB560" s="145"/>
      <c r="AC560" s="143"/>
      <c r="AD560" s="152"/>
      <c r="AE560" s="152"/>
      <c r="AF560" s="152"/>
      <c r="AH560" s="84"/>
      <c r="AI560" s="84"/>
      <c r="AJ560" s="84"/>
      <c r="AK560" s="84"/>
      <c r="AL560" s="84"/>
      <c r="AM560" s="84"/>
      <c r="AN560" s="84"/>
      <c r="AO560" s="84"/>
      <c r="AP560" s="84"/>
      <c r="AQ560" s="84"/>
      <c r="AR560" s="84"/>
    </row>
    <row r="561" spans="2:44" s="146" customFormat="1" x14ac:dyDescent="0.2">
      <c r="B561" s="94"/>
      <c r="C561" s="94"/>
      <c r="D561" s="94"/>
      <c r="E561" s="94"/>
      <c r="F561" s="85"/>
      <c r="G561" s="85"/>
      <c r="H561" s="85"/>
      <c r="I561" s="85"/>
      <c r="J561" s="85"/>
      <c r="K561" s="85"/>
      <c r="L561" s="85"/>
      <c r="M561" s="85"/>
      <c r="N561" s="86"/>
      <c r="O561" s="86"/>
      <c r="P561" s="86"/>
      <c r="Q561" s="86"/>
      <c r="R561" s="87"/>
      <c r="S561" s="98"/>
      <c r="T561" s="141"/>
      <c r="U561" s="120"/>
      <c r="V561" s="135"/>
      <c r="W561" s="85"/>
      <c r="X561" s="118"/>
      <c r="Z561" s="82"/>
      <c r="AA561" s="82"/>
      <c r="AB561" s="145"/>
      <c r="AC561" s="143"/>
      <c r="AD561" s="152"/>
      <c r="AE561" s="152"/>
      <c r="AF561" s="152"/>
      <c r="AH561" s="84"/>
      <c r="AI561" s="84"/>
      <c r="AJ561" s="84"/>
      <c r="AK561" s="84"/>
      <c r="AL561" s="84"/>
      <c r="AM561" s="84"/>
      <c r="AN561" s="84"/>
      <c r="AO561" s="84"/>
      <c r="AP561" s="84"/>
      <c r="AQ561" s="84"/>
      <c r="AR561" s="84"/>
    </row>
    <row r="562" spans="2:44" s="146" customFormat="1" x14ac:dyDescent="0.2">
      <c r="B562" s="94"/>
      <c r="C562" s="94"/>
      <c r="D562" s="94"/>
      <c r="E562" s="94"/>
      <c r="F562" s="85"/>
      <c r="G562" s="85"/>
      <c r="H562" s="85"/>
      <c r="I562" s="85"/>
      <c r="J562" s="85"/>
      <c r="K562" s="85"/>
      <c r="L562" s="85"/>
      <c r="M562" s="85"/>
      <c r="N562" s="86"/>
      <c r="O562" s="86"/>
      <c r="P562" s="86"/>
      <c r="Q562" s="86"/>
      <c r="R562" s="87"/>
      <c r="S562" s="98"/>
      <c r="T562" s="141"/>
      <c r="U562" s="120"/>
      <c r="V562" s="135"/>
      <c r="W562" s="85"/>
      <c r="X562" s="118"/>
      <c r="Z562" s="82"/>
      <c r="AA562" s="82"/>
      <c r="AB562" s="145"/>
      <c r="AC562" s="143"/>
      <c r="AD562" s="152"/>
      <c r="AE562" s="152"/>
      <c r="AF562" s="152"/>
      <c r="AH562" s="84"/>
      <c r="AI562" s="84"/>
      <c r="AJ562" s="84"/>
      <c r="AK562" s="84"/>
      <c r="AL562" s="84"/>
      <c r="AM562" s="84"/>
      <c r="AN562" s="84"/>
      <c r="AO562" s="84"/>
      <c r="AP562" s="84"/>
      <c r="AQ562" s="84"/>
      <c r="AR562" s="84"/>
    </row>
    <row r="563" spans="2:44" s="146" customFormat="1" x14ac:dyDescent="0.2">
      <c r="B563" s="94"/>
      <c r="C563" s="94"/>
      <c r="D563" s="94"/>
      <c r="E563" s="94"/>
      <c r="F563" s="85"/>
      <c r="G563" s="85"/>
      <c r="H563" s="85"/>
      <c r="I563" s="85"/>
      <c r="J563" s="85"/>
      <c r="K563" s="85"/>
      <c r="L563" s="85"/>
      <c r="M563" s="85"/>
      <c r="N563" s="86"/>
      <c r="O563" s="86"/>
      <c r="P563" s="86"/>
      <c r="Q563" s="86"/>
      <c r="R563" s="87"/>
      <c r="S563" s="98"/>
      <c r="T563" s="141"/>
      <c r="U563" s="120"/>
      <c r="V563" s="135"/>
      <c r="W563" s="85"/>
      <c r="X563" s="118"/>
      <c r="Z563" s="82"/>
      <c r="AA563" s="82"/>
      <c r="AB563" s="145"/>
      <c r="AC563" s="143"/>
      <c r="AD563" s="152"/>
      <c r="AE563" s="152"/>
      <c r="AF563" s="152"/>
      <c r="AH563" s="84"/>
      <c r="AI563" s="84"/>
      <c r="AJ563" s="84"/>
      <c r="AK563" s="84"/>
      <c r="AL563" s="84"/>
      <c r="AM563" s="84"/>
      <c r="AN563" s="84"/>
      <c r="AO563" s="84"/>
      <c r="AP563" s="84"/>
      <c r="AQ563" s="84"/>
      <c r="AR563" s="84"/>
    </row>
    <row r="564" spans="2:44" s="146" customFormat="1" x14ac:dyDescent="0.2">
      <c r="B564" s="94"/>
      <c r="C564" s="94"/>
      <c r="D564" s="94"/>
      <c r="E564" s="94"/>
      <c r="F564" s="85"/>
      <c r="G564" s="85"/>
      <c r="H564" s="85"/>
      <c r="I564" s="85"/>
      <c r="J564" s="85"/>
      <c r="K564" s="85"/>
      <c r="L564" s="85"/>
      <c r="M564" s="85"/>
      <c r="N564" s="86"/>
      <c r="O564" s="86"/>
      <c r="P564" s="86"/>
      <c r="Q564" s="86"/>
      <c r="R564" s="87"/>
      <c r="S564" s="98"/>
      <c r="T564" s="141"/>
      <c r="U564" s="120"/>
      <c r="V564" s="135"/>
      <c r="W564" s="85"/>
      <c r="X564" s="118"/>
      <c r="Z564" s="82"/>
      <c r="AA564" s="82"/>
      <c r="AB564" s="145"/>
      <c r="AC564" s="143"/>
      <c r="AD564" s="152"/>
      <c r="AE564" s="152"/>
      <c r="AF564" s="152"/>
      <c r="AH564" s="84"/>
      <c r="AI564" s="84"/>
      <c r="AJ564" s="84"/>
      <c r="AK564" s="84"/>
      <c r="AL564" s="84"/>
      <c r="AM564" s="84"/>
      <c r="AN564" s="84"/>
      <c r="AO564" s="84"/>
      <c r="AP564" s="84"/>
      <c r="AQ564" s="84"/>
      <c r="AR564" s="84"/>
    </row>
    <row r="565" spans="2:44" s="146" customFormat="1" x14ac:dyDescent="0.2">
      <c r="B565" s="94"/>
      <c r="C565" s="94"/>
      <c r="D565" s="94"/>
      <c r="E565" s="94"/>
      <c r="F565" s="85"/>
      <c r="G565" s="85"/>
      <c r="H565" s="85"/>
      <c r="I565" s="85"/>
      <c r="J565" s="85"/>
      <c r="K565" s="85"/>
      <c r="L565" s="85"/>
      <c r="M565" s="85"/>
      <c r="N565" s="86"/>
      <c r="O565" s="86"/>
      <c r="P565" s="86"/>
      <c r="Q565" s="86"/>
      <c r="R565" s="87"/>
      <c r="S565" s="98"/>
      <c r="T565" s="141"/>
      <c r="U565" s="120"/>
      <c r="V565" s="135"/>
      <c r="W565" s="85"/>
      <c r="X565" s="118"/>
      <c r="Z565" s="82"/>
      <c r="AA565" s="82"/>
      <c r="AB565" s="145"/>
      <c r="AC565" s="143"/>
      <c r="AD565" s="152"/>
      <c r="AE565" s="152"/>
      <c r="AF565" s="152"/>
      <c r="AH565" s="84"/>
      <c r="AI565" s="84"/>
      <c r="AJ565" s="84"/>
      <c r="AK565" s="84"/>
      <c r="AL565" s="84"/>
      <c r="AM565" s="84"/>
      <c r="AN565" s="84"/>
      <c r="AO565" s="84"/>
      <c r="AP565" s="84"/>
      <c r="AQ565" s="84"/>
      <c r="AR565" s="84"/>
    </row>
    <row r="566" spans="2:44" s="146" customFormat="1" x14ac:dyDescent="0.2">
      <c r="B566" s="94"/>
      <c r="C566" s="94"/>
      <c r="D566" s="94"/>
      <c r="E566" s="94"/>
      <c r="F566" s="85"/>
      <c r="G566" s="85"/>
      <c r="H566" s="85"/>
      <c r="I566" s="85"/>
      <c r="J566" s="85"/>
      <c r="K566" s="85"/>
      <c r="L566" s="85"/>
      <c r="M566" s="85"/>
      <c r="N566" s="86"/>
      <c r="O566" s="86"/>
      <c r="P566" s="86"/>
      <c r="Q566" s="86"/>
      <c r="R566" s="87"/>
      <c r="S566" s="98"/>
      <c r="T566" s="141"/>
      <c r="U566" s="120"/>
      <c r="V566" s="135"/>
      <c r="W566" s="85"/>
      <c r="X566" s="118"/>
      <c r="Z566" s="82"/>
      <c r="AA566" s="82"/>
      <c r="AB566" s="145"/>
      <c r="AC566" s="143"/>
      <c r="AD566" s="152"/>
      <c r="AE566" s="152"/>
      <c r="AF566" s="152"/>
      <c r="AH566" s="84"/>
      <c r="AI566" s="84"/>
      <c r="AJ566" s="84"/>
      <c r="AK566" s="84"/>
      <c r="AL566" s="84"/>
      <c r="AM566" s="84"/>
      <c r="AN566" s="84"/>
      <c r="AO566" s="84"/>
      <c r="AP566" s="84"/>
      <c r="AQ566" s="84"/>
      <c r="AR566" s="84"/>
    </row>
    <row r="567" spans="2:44" s="146" customFormat="1" x14ac:dyDescent="0.2">
      <c r="B567" s="94"/>
      <c r="C567" s="94"/>
      <c r="D567" s="94"/>
      <c r="E567" s="94"/>
      <c r="F567" s="85"/>
      <c r="G567" s="85"/>
      <c r="H567" s="85"/>
      <c r="I567" s="85"/>
      <c r="J567" s="85"/>
      <c r="K567" s="85"/>
      <c r="L567" s="85"/>
      <c r="M567" s="85"/>
      <c r="N567" s="86"/>
      <c r="O567" s="86"/>
      <c r="P567" s="86"/>
      <c r="Q567" s="86"/>
      <c r="R567" s="87"/>
      <c r="S567" s="98"/>
      <c r="T567" s="141"/>
      <c r="U567" s="120"/>
      <c r="V567" s="135"/>
      <c r="W567" s="85"/>
      <c r="X567" s="118"/>
      <c r="Z567" s="82"/>
      <c r="AA567" s="82"/>
      <c r="AB567" s="145"/>
      <c r="AC567" s="143"/>
      <c r="AD567" s="152"/>
      <c r="AE567" s="152"/>
      <c r="AF567" s="152"/>
      <c r="AH567" s="84"/>
      <c r="AI567" s="84"/>
      <c r="AJ567" s="84"/>
      <c r="AK567" s="84"/>
      <c r="AL567" s="84"/>
      <c r="AM567" s="84"/>
      <c r="AN567" s="84"/>
      <c r="AO567" s="84"/>
      <c r="AP567" s="84"/>
      <c r="AQ567" s="84"/>
      <c r="AR567" s="84"/>
    </row>
    <row r="568" spans="2:44" s="146" customFormat="1" x14ac:dyDescent="0.2">
      <c r="B568" s="94"/>
      <c r="C568" s="94"/>
      <c r="D568" s="94"/>
      <c r="E568" s="94"/>
      <c r="F568" s="85"/>
      <c r="G568" s="85"/>
      <c r="H568" s="85"/>
      <c r="I568" s="85"/>
      <c r="J568" s="85"/>
      <c r="K568" s="85"/>
      <c r="L568" s="85"/>
      <c r="M568" s="85"/>
      <c r="N568" s="86"/>
      <c r="O568" s="86"/>
      <c r="P568" s="86"/>
      <c r="Q568" s="86"/>
      <c r="R568" s="87"/>
      <c r="S568" s="98"/>
      <c r="T568" s="141"/>
      <c r="U568" s="120"/>
      <c r="V568" s="135"/>
      <c r="W568" s="85"/>
      <c r="X568" s="118"/>
      <c r="Z568" s="82"/>
      <c r="AA568" s="82"/>
      <c r="AB568" s="145"/>
      <c r="AC568" s="143"/>
      <c r="AD568" s="152"/>
      <c r="AE568" s="152"/>
      <c r="AF568" s="152"/>
      <c r="AH568" s="84"/>
      <c r="AI568" s="84"/>
      <c r="AJ568" s="84"/>
      <c r="AK568" s="84"/>
      <c r="AL568" s="84"/>
      <c r="AM568" s="84"/>
      <c r="AN568" s="84"/>
      <c r="AO568" s="84"/>
      <c r="AP568" s="84"/>
      <c r="AQ568" s="84"/>
      <c r="AR568" s="84"/>
    </row>
    <row r="569" spans="2:44" s="146" customFormat="1" x14ac:dyDescent="0.2">
      <c r="B569" s="94"/>
      <c r="C569" s="94"/>
      <c r="D569" s="94"/>
      <c r="E569" s="94"/>
      <c r="F569" s="85"/>
      <c r="G569" s="85"/>
      <c r="H569" s="85"/>
      <c r="I569" s="85"/>
      <c r="J569" s="85"/>
      <c r="K569" s="85"/>
      <c r="L569" s="85"/>
      <c r="M569" s="85"/>
      <c r="N569" s="86"/>
      <c r="O569" s="86"/>
      <c r="P569" s="86"/>
      <c r="Q569" s="86"/>
      <c r="R569" s="87"/>
      <c r="S569" s="98"/>
      <c r="T569" s="141"/>
      <c r="U569" s="120"/>
      <c r="V569" s="135"/>
      <c r="W569" s="85"/>
      <c r="X569" s="118"/>
      <c r="Z569" s="82"/>
      <c r="AA569" s="82"/>
      <c r="AB569" s="145"/>
      <c r="AC569" s="143"/>
      <c r="AD569" s="152"/>
      <c r="AE569" s="152"/>
      <c r="AF569" s="152"/>
      <c r="AH569" s="84"/>
      <c r="AI569" s="84"/>
      <c r="AJ569" s="84"/>
      <c r="AK569" s="84"/>
      <c r="AL569" s="84"/>
      <c r="AM569" s="84"/>
      <c r="AN569" s="84"/>
      <c r="AO569" s="84"/>
      <c r="AP569" s="84"/>
      <c r="AQ569" s="84"/>
      <c r="AR569" s="84"/>
    </row>
    <row r="570" spans="2:44" s="146" customFormat="1" x14ac:dyDescent="0.2">
      <c r="B570" s="94"/>
      <c r="C570" s="94"/>
      <c r="D570" s="94"/>
      <c r="E570" s="94"/>
      <c r="F570" s="85"/>
      <c r="G570" s="85"/>
      <c r="H570" s="85"/>
      <c r="I570" s="85"/>
      <c r="J570" s="85"/>
      <c r="K570" s="85"/>
      <c r="L570" s="85"/>
      <c r="M570" s="85"/>
      <c r="N570" s="86"/>
      <c r="O570" s="86"/>
      <c r="P570" s="86"/>
      <c r="Q570" s="86"/>
      <c r="R570" s="87"/>
      <c r="S570" s="98"/>
      <c r="T570" s="141"/>
      <c r="U570" s="120"/>
      <c r="V570" s="135"/>
      <c r="W570" s="85"/>
      <c r="X570" s="118"/>
      <c r="Z570" s="82"/>
      <c r="AA570" s="82"/>
      <c r="AB570" s="145"/>
      <c r="AC570" s="143"/>
      <c r="AD570" s="152"/>
      <c r="AE570" s="152"/>
      <c r="AF570" s="152"/>
      <c r="AH570" s="84"/>
      <c r="AI570" s="84"/>
      <c r="AJ570" s="84"/>
      <c r="AK570" s="84"/>
      <c r="AL570" s="84"/>
      <c r="AM570" s="84"/>
      <c r="AN570" s="84"/>
      <c r="AO570" s="84"/>
      <c r="AP570" s="84"/>
      <c r="AQ570" s="84"/>
      <c r="AR570" s="84"/>
    </row>
    <row r="571" spans="2:44" s="146" customFormat="1" x14ac:dyDescent="0.2">
      <c r="B571" s="94"/>
      <c r="C571" s="94"/>
      <c r="D571" s="94"/>
      <c r="E571" s="94"/>
      <c r="F571" s="85"/>
      <c r="G571" s="85"/>
      <c r="H571" s="85"/>
      <c r="I571" s="85"/>
      <c r="J571" s="85"/>
      <c r="K571" s="85"/>
      <c r="L571" s="85"/>
      <c r="M571" s="85"/>
      <c r="N571" s="86"/>
      <c r="O571" s="86"/>
      <c r="P571" s="86"/>
      <c r="Q571" s="86"/>
      <c r="R571" s="87"/>
      <c r="S571" s="98"/>
      <c r="T571" s="141"/>
      <c r="U571" s="120"/>
      <c r="V571" s="135"/>
      <c r="W571" s="85"/>
      <c r="X571" s="118"/>
      <c r="Z571" s="82"/>
      <c r="AA571" s="82"/>
      <c r="AB571" s="145"/>
      <c r="AC571" s="143"/>
      <c r="AD571" s="152"/>
      <c r="AE571" s="152"/>
      <c r="AF571" s="152"/>
      <c r="AH571" s="84"/>
      <c r="AI571" s="84"/>
      <c r="AJ571" s="84"/>
      <c r="AK571" s="84"/>
      <c r="AL571" s="84"/>
      <c r="AM571" s="84"/>
      <c r="AN571" s="84"/>
      <c r="AO571" s="84"/>
      <c r="AP571" s="84"/>
      <c r="AQ571" s="84"/>
      <c r="AR571" s="84"/>
    </row>
    <row r="572" spans="2:44" s="146" customFormat="1" x14ac:dyDescent="0.2">
      <c r="B572" s="94"/>
      <c r="C572" s="94"/>
      <c r="D572" s="94"/>
      <c r="E572" s="94"/>
      <c r="F572" s="85"/>
      <c r="G572" s="85"/>
      <c r="H572" s="85"/>
      <c r="I572" s="85"/>
      <c r="J572" s="85"/>
      <c r="K572" s="85"/>
      <c r="L572" s="85"/>
      <c r="M572" s="85"/>
      <c r="N572" s="86"/>
      <c r="O572" s="86"/>
      <c r="P572" s="86"/>
      <c r="Q572" s="86"/>
      <c r="R572" s="87"/>
      <c r="S572" s="98"/>
      <c r="T572" s="141"/>
      <c r="U572" s="120"/>
      <c r="V572" s="135"/>
      <c r="W572" s="85"/>
      <c r="X572" s="118"/>
      <c r="Z572" s="82"/>
      <c r="AA572" s="82"/>
      <c r="AB572" s="145"/>
      <c r="AC572" s="143"/>
      <c r="AD572" s="152"/>
      <c r="AE572" s="152"/>
      <c r="AF572" s="152"/>
      <c r="AH572" s="84"/>
      <c r="AI572" s="84"/>
      <c r="AJ572" s="84"/>
      <c r="AK572" s="84"/>
      <c r="AL572" s="84"/>
      <c r="AM572" s="84"/>
      <c r="AN572" s="84"/>
      <c r="AO572" s="84"/>
      <c r="AP572" s="84"/>
      <c r="AQ572" s="84"/>
      <c r="AR572" s="84"/>
    </row>
    <row r="573" spans="2:44" s="146" customFormat="1" x14ac:dyDescent="0.2">
      <c r="B573" s="94"/>
      <c r="C573" s="94"/>
      <c r="D573" s="94"/>
      <c r="E573" s="94"/>
      <c r="F573" s="85"/>
      <c r="G573" s="85"/>
      <c r="H573" s="85"/>
      <c r="I573" s="85"/>
      <c r="J573" s="85"/>
      <c r="K573" s="85"/>
      <c r="L573" s="85"/>
      <c r="M573" s="85"/>
      <c r="N573" s="86"/>
      <c r="O573" s="86"/>
      <c r="P573" s="86"/>
      <c r="Q573" s="86"/>
      <c r="R573" s="87"/>
      <c r="S573" s="98"/>
      <c r="T573" s="141"/>
      <c r="U573" s="120"/>
      <c r="V573" s="135"/>
      <c r="W573" s="85"/>
      <c r="X573" s="118"/>
      <c r="Z573" s="82"/>
      <c r="AA573" s="82"/>
      <c r="AB573" s="145"/>
      <c r="AC573" s="143"/>
      <c r="AD573" s="152"/>
      <c r="AE573" s="152"/>
      <c r="AF573" s="152"/>
      <c r="AH573" s="84"/>
      <c r="AI573" s="84"/>
      <c r="AJ573" s="84"/>
      <c r="AK573" s="84"/>
      <c r="AL573" s="84"/>
      <c r="AM573" s="84"/>
      <c r="AN573" s="84"/>
      <c r="AO573" s="84"/>
      <c r="AP573" s="84"/>
      <c r="AQ573" s="84"/>
      <c r="AR573" s="84"/>
    </row>
    <row r="574" spans="2:44" s="146" customFormat="1" x14ac:dyDescent="0.2">
      <c r="B574" s="94"/>
      <c r="C574" s="94"/>
      <c r="D574" s="94"/>
      <c r="E574" s="94"/>
      <c r="F574" s="85"/>
      <c r="G574" s="85"/>
      <c r="H574" s="85"/>
      <c r="I574" s="85"/>
      <c r="J574" s="85"/>
      <c r="K574" s="85"/>
      <c r="L574" s="85"/>
      <c r="M574" s="85"/>
      <c r="N574" s="86"/>
      <c r="O574" s="86"/>
      <c r="P574" s="86"/>
      <c r="Q574" s="86"/>
      <c r="R574" s="87"/>
      <c r="S574" s="98"/>
      <c r="T574" s="141"/>
      <c r="U574" s="120"/>
      <c r="V574" s="135"/>
      <c r="W574" s="85"/>
      <c r="X574" s="118"/>
      <c r="Z574" s="82"/>
      <c r="AA574" s="82"/>
      <c r="AB574" s="145"/>
      <c r="AC574" s="143"/>
      <c r="AD574" s="152"/>
      <c r="AE574" s="152"/>
      <c r="AF574" s="152"/>
      <c r="AH574" s="84"/>
      <c r="AI574" s="84"/>
      <c r="AJ574" s="84"/>
      <c r="AK574" s="84"/>
      <c r="AL574" s="84"/>
      <c r="AM574" s="84"/>
      <c r="AN574" s="84"/>
      <c r="AO574" s="84"/>
      <c r="AP574" s="84"/>
      <c r="AQ574" s="84"/>
      <c r="AR574" s="84"/>
    </row>
    <row r="575" spans="2:44" s="146" customFormat="1" x14ac:dyDescent="0.2">
      <c r="B575" s="94"/>
      <c r="C575" s="94"/>
      <c r="D575" s="94"/>
      <c r="E575" s="94"/>
      <c r="F575" s="85"/>
      <c r="G575" s="85"/>
      <c r="H575" s="85"/>
      <c r="I575" s="85"/>
      <c r="J575" s="85"/>
      <c r="K575" s="85"/>
      <c r="L575" s="85"/>
      <c r="M575" s="85"/>
      <c r="N575" s="86"/>
      <c r="O575" s="86"/>
      <c r="P575" s="86"/>
      <c r="Q575" s="86"/>
      <c r="R575" s="87"/>
      <c r="S575" s="98"/>
      <c r="T575" s="141"/>
      <c r="U575" s="120"/>
      <c r="V575" s="135"/>
      <c r="W575" s="85"/>
      <c r="X575" s="118"/>
      <c r="Z575" s="82"/>
      <c r="AA575" s="82"/>
      <c r="AB575" s="145"/>
      <c r="AC575" s="143"/>
      <c r="AD575" s="152"/>
      <c r="AE575" s="152"/>
      <c r="AF575" s="152"/>
      <c r="AH575" s="84"/>
      <c r="AI575" s="84"/>
      <c r="AJ575" s="84"/>
      <c r="AK575" s="84"/>
      <c r="AL575" s="84"/>
      <c r="AM575" s="84"/>
      <c r="AN575" s="84"/>
      <c r="AO575" s="84"/>
      <c r="AP575" s="84"/>
      <c r="AQ575" s="84"/>
      <c r="AR575" s="84"/>
    </row>
    <row r="576" spans="2:44" s="146" customFormat="1" x14ac:dyDescent="0.2">
      <c r="B576" s="94"/>
      <c r="C576" s="94"/>
      <c r="D576" s="94"/>
      <c r="E576" s="94"/>
      <c r="F576" s="85"/>
      <c r="G576" s="85"/>
      <c r="H576" s="85"/>
      <c r="I576" s="85"/>
      <c r="J576" s="85"/>
      <c r="K576" s="85"/>
      <c r="L576" s="85"/>
      <c r="M576" s="85"/>
      <c r="N576" s="86"/>
      <c r="O576" s="86"/>
      <c r="P576" s="86"/>
      <c r="Q576" s="86"/>
      <c r="R576" s="87"/>
      <c r="S576" s="98"/>
      <c r="T576" s="141"/>
      <c r="U576" s="120"/>
      <c r="V576" s="135"/>
      <c r="W576" s="85"/>
      <c r="X576" s="118"/>
      <c r="Z576" s="82"/>
      <c r="AA576" s="82"/>
      <c r="AB576" s="145"/>
      <c r="AC576" s="143"/>
      <c r="AD576" s="152"/>
      <c r="AE576" s="152"/>
      <c r="AF576" s="152"/>
      <c r="AH576" s="84"/>
      <c r="AI576" s="84"/>
      <c r="AJ576" s="84"/>
      <c r="AK576" s="84"/>
      <c r="AL576" s="84"/>
      <c r="AM576" s="84"/>
      <c r="AN576" s="84"/>
      <c r="AO576" s="84"/>
      <c r="AP576" s="84"/>
      <c r="AQ576" s="84"/>
      <c r="AR576" s="84"/>
    </row>
    <row r="577" spans="2:44" s="146" customFormat="1" x14ac:dyDescent="0.2">
      <c r="B577" s="94"/>
      <c r="C577" s="94"/>
      <c r="D577" s="94"/>
      <c r="E577" s="94"/>
      <c r="F577" s="85"/>
      <c r="G577" s="85"/>
      <c r="H577" s="85"/>
      <c r="I577" s="85"/>
      <c r="J577" s="85"/>
      <c r="K577" s="85"/>
      <c r="L577" s="85"/>
      <c r="M577" s="85"/>
      <c r="N577" s="86"/>
      <c r="O577" s="86"/>
      <c r="P577" s="86"/>
      <c r="Q577" s="86"/>
      <c r="R577" s="87"/>
      <c r="S577" s="98"/>
      <c r="T577" s="141"/>
      <c r="U577" s="120"/>
      <c r="V577" s="135"/>
      <c r="W577" s="85"/>
      <c r="X577" s="118"/>
      <c r="Z577" s="82"/>
      <c r="AA577" s="82"/>
      <c r="AB577" s="145"/>
      <c r="AC577" s="143"/>
      <c r="AD577" s="152"/>
      <c r="AE577" s="152"/>
      <c r="AF577" s="152"/>
      <c r="AH577" s="84"/>
      <c r="AI577" s="84"/>
      <c r="AJ577" s="84"/>
      <c r="AK577" s="84"/>
      <c r="AL577" s="84"/>
      <c r="AM577" s="84"/>
      <c r="AN577" s="84"/>
      <c r="AO577" s="84"/>
      <c r="AP577" s="84"/>
      <c r="AQ577" s="84"/>
      <c r="AR577" s="84"/>
    </row>
    <row r="578" spans="2:44" s="146" customFormat="1" x14ac:dyDescent="0.2">
      <c r="B578" s="94"/>
      <c r="C578" s="94"/>
      <c r="D578" s="94"/>
      <c r="E578" s="94"/>
      <c r="F578" s="85"/>
      <c r="G578" s="85"/>
      <c r="H578" s="85"/>
      <c r="I578" s="85"/>
      <c r="J578" s="85"/>
      <c r="K578" s="85"/>
      <c r="L578" s="85"/>
      <c r="M578" s="85"/>
      <c r="N578" s="86"/>
      <c r="O578" s="86"/>
      <c r="P578" s="86"/>
      <c r="Q578" s="86"/>
      <c r="R578" s="87"/>
      <c r="S578" s="98"/>
      <c r="T578" s="141"/>
      <c r="U578" s="120"/>
      <c r="V578" s="135"/>
      <c r="W578" s="85"/>
      <c r="X578" s="118"/>
      <c r="Z578" s="82"/>
      <c r="AA578" s="82"/>
      <c r="AB578" s="145"/>
      <c r="AC578" s="143"/>
      <c r="AD578" s="152"/>
      <c r="AE578" s="152"/>
      <c r="AF578" s="152"/>
      <c r="AH578" s="84"/>
      <c r="AI578" s="84"/>
      <c r="AJ578" s="84"/>
      <c r="AK578" s="84"/>
      <c r="AL578" s="84"/>
      <c r="AM578" s="84"/>
      <c r="AN578" s="84"/>
      <c r="AO578" s="84"/>
      <c r="AP578" s="84"/>
      <c r="AQ578" s="84"/>
      <c r="AR578" s="84"/>
    </row>
    <row r="579" spans="2:44" s="146" customFormat="1" x14ac:dyDescent="0.2">
      <c r="B579" s="94"/>
      <c r="C579" s="94"/>
      <c r="D579" s="94"/>
      <c r="E579" s="94"/>
      <c r="F579" s="85"/>
      <c r="G579" s="85"/>
      <c r="H579" s="85"/>
      <c r="I579" s="85"/>
      <c r="J579" s="85"/>
      <c r="K579" s="85"/>
      <c r="L579" s="85"/>
      <c r="M579" s="85"/>
      <c r="N579" s="86"/>
      <c r="O579" s="86"/>
      <c r="P579" s="86"/>
      <c r="Q579" s="86"/>
      <c r="R579" s="87"/>
      <c r="S579" s="98"/>
      <c r="T579" s="141"/>
      <c r="U579" s="120"/>
      <c r="V579" s="135"/>
      <c r="W579" s="85"/>
      <c r="X579" s="118"/>
      <c r="Z579" s="82"/>
      <c r="AA579" s="82"/>
      <c r="AB579" s="145"/>
      <c r="AC579" s="143"/>
      <c r="AD579" s="152"/>
      <c r="AE579" s="152"/>
      <c r="AF579" s="152"/>
      <c r="AH579" s="84"/>
      <c r="AI579" s="84"/>
      <c r="AJ579" s="84"/>
      <c r="AK579" s="84"/>
      <c r="AL579" s="84"/>
      <c r="AM579" s="84"/>
      <c r="AN579" s="84"/>
      <c r="AO579" s="84"/>
      <c r="AP579" s="84"/>
      <c r="AQ579" s="84"/>
      <c r="AR579" s="84"/>
    </row>
    <row r="580" spans="2:44" s="146" customFormat="1" x14ac:dyDescent="0.2">
      <c r="B580" s="94"/>
      <c r="C580" s="94"/>
      <c r="D580" s="94"/>
      <c r="E580" s="94"/>
      <c r="F580" s="85"/>
      <c r="G580" s="85"/>
      <c r="H580" s="85"/>
      <c r="I580" s="85"/>
      <c r="J580" s="85"/>
      <c r="K580" s="85"/>
      <c r="L580" s="85"/>
      <c r="M580" s="85"/>
      <c r="N580" s="86"/>
      <c r="O580" s="86"/>
      <c r="P580" s="86"/>
      <c r="Q580" s="86"/>
      <c r="R580" s="87"/>
      <c r="S580" s="98"/>
      <c r="T580" s="141"/>
      <c r="U580" s="120"/>
      <c r="V580" s="135"/>
      <c r="W580" s="85"/>
      <c r="X580" s="118"/>
      <c r="Z580" s="82"/>
      <c r="AA580" s="82"/>
      <c r="AB580" s="145"/>
      <c r="AC580" s="143"/>
      <c r="AD580" s="152"/>
      <c r="AE580" s="152"/>
      <c r="AF580" s="152"/>
      <c r="AH580" s="84"/>
      <c r="AI580" s="84"/>
      <c r="AJ580" s="84"/>
      <c r="AK580" s="84"/>
      <c r="AL580" s="84"/>
      <c r="AM580" s="84"/>
      <c r="AN580" s="84"/>
      <c r="AO580" s="84"/>
      <c r="AP580" s="84"/>
      <c r="AQ580" s="84"/>
      <c r="AR580" s="84"/>
    </row>
    <row r="581" spans="2:44" s="146" customFormat="1" x14ac:dyDescent="0.2">
      <c r="B581" s="94"/>
      <c r="C581" s="94"/>
      <c r="D581" s="94"/>
      <c r="E581" s="94"/>
      <c r="F581" s="85"/>
      <c r="G581" s="85"/>
      <c r="H581" s="85"/>
      <c r="I581" s="85"/>
      <c r="J581" s="85"/>
      <c r="K581" s="85"/>
      <c r="L581" s="85"/>
      <c r="M581" s="85"/>
      <c r="N581" s="86"/>
      <c r="O581" s="86"/>
      <c r="P581" s="86"/>
      <c r="Q581" s="86"/>
      <c r="R581" s="87"/>
      <c r="S581" s="98"/>
      <c r="T581" s="141"/>
      <c r="U581" s="120"/>
      <c r="V581" s="135"/>
      <c r="W581" s="85"/>
      <c r="X581" s="118"/>
      <c r="Z581" s="82"/>
      <c r="AA581" s="82"/>
      <c r="AB581" s="145"/>
      <c r="AC581" s="143"/>
      <c r="AD581" s="152"/>
      <c r="AE581" s="152"/>
      <c r="AF581" s="152"/>
      <c r="AH581" s="84"/>
      <c r="AI581" s="84"/>
      <c r="AJ581" s="84"/>
      <c r="AK581" s="84"/>
      <c r="AL581" s="84"/>
      <c r="AM581" s="84"/>
      <c r="AN581" s="84"/>
      <c r="AO581" s="84"/>
      <c r="AP581" s="84"/>
      <c r="AQ581" s="84"/>
      <c r="AR581" s="84"/>
    </row>
    <row r="582" spans="2:44" s="146" customFormat="1" x14ac:dyDescent="0.2">
      <c r="B582" s="94"/>
      <c r="C582" s="94"/>
      <c r="D582" s="94"/>
      <c r="E582" s="94"/>
      <c r="F582" s="85"/>
      <c r="G582" s="85"/>
      <c r="H582" s="85"/>
      <c r="I582" s="85"/>
      <c r="J582" s="85"/>
      <c r="K582" s="85"/>
      <c r="L582" s="85"/>
      <c r="M582" s="85"/>
      <c r="N582" s="86"/>
      <c r="O582" s="86"/>
      <c r="P582" s="86"/>
      <c r="Q582" s="86"/>
      <c r="R582" s="87"/>
      <c r="S582" s="98"/>
      <c r="T582" s="141"/>
      <c r="U582" s="120"/>
      <c r="V582" s="135"/>
      <c r="W582" s="85"/>
      <c r="X582" s="118"/>
      <c r="Z582" s="82"/>
      <c r="AA582" s="82"/>
      <c r="AB582" s="145"/>
      <c r="AC582" s="143"/>
      <c r="AD582" s="152"/>
      <c r="AE582" s="152"/>
      <c r="AF582" s="152"/>
      <c r="AH582" s="84"/>
      <c r="AI582" s="84"/>
      <c r="AJ582" s="84"/>
      <c r="AK582" s="84"/>
      <c r="AL582" s="84"/>
      <c r="AM582" s="84"/>
      <c r="AN582" s="84"/>
      <c r="AO582" s="84"/>
      <c r="AP582" s="84"/>
      <c r="AQ582" s="84"/>
      <c r="AR582" s="84"/>
    </row>
    <row r="583" spans="2:44" s="146" customFormat="1" x14ac:dyDescent="0.2">
      <c r="B583" s="94"/>
      <c r="C583" s="94"/>
      <c r="D583" s="94"/>
      <c r="E583" s="94"/>
      <c r="F583" s="85"/>
      <c r="G583" s="85"/>
      <c r="H583" s="85"/>
      <c r="I583" s="85"/>
      <c r="J583" s="85"/>
      <c r="K583" s="85"/>
      <c r="L583" s="85"/>
      <c r="M583" s="85"/>
      <c r="N583" s="86"/>
      <c r="O583" s="86"/>
      <c r="P583" s="86"/>
      <c r="Q583" s="86"/>
      <c r="R583" s="87"/>
      <c r="S583" s="98"/>
      <c r="T583" s="141"/>
      <c r="U583" s="120"/>
      <c r="V583" s="135"/>
      <c r="W583" s="85"/>
      <c r="X583" s="118"/>
      <c r="Z583" s="82"/>
      <c r="AA583" s="82"/>
      <c r="AB583" s="145"/>
      <c r="AC583" s="143"/>
      <c r="AD583" s="152"/>
      <c r="AE583" s="152"/>
      <c r="AF583" s="152"/>
      <c r="AH583" s="84"/>
      <c r="AI583" s="84"/>
      <c r="AJ583" s="84"/>
      <c r="AK583" s="84"/>
      <c r="AL583" s="84"/>
      <c r="AM583" s="84"/>
      <c r="AN583" s="84"/>
      <c r="AO583" s="84"/>
      <c r="AP583" s="84"/>
      <c r="AQ583" s="84"/>
      <c r="AR583" s="84"/>
    </row>
    <row r="584" spans="2:44" s="146" customFormat="1" x14ac:dyDescent="0.2">
      <c r="B584" s="94"/>
      <c r="C584" s="94"/>
      <c r="D584" s="94"/>
      <c r="E584" s="94"/>
      <c r="F584" s="85"/>
      <c r="G584" s="85"/>
      <c r="H584" s="85"/>
      <c r="I584" s="85"/>
      <c r="J584" s="85"/>
      <c r="K584" s="85"/>
      <c r="L584" s="85"/>
      <c r="M584" s="85"/>
      <c r="N584" s="86"/>
      <c r="O584" s="86"/>
      <c r="P584" s="86"/>
      <c r="Q584" s="86"/>
      <c r="R584" s="87"/>
      <c r="S584" s="98"/>
      <c r="T584" s="141"/>
      <c r="U584" s="120"/>
      <c r="V584" s="135"/>
      <c r="W584" s="85"/>
      <c r="X584" s="118"/>
      <c r="Z584" s="82"/>
      <c r="AA584" s="82"/>
      <c r="AB584" s="145"/>
      <c r="AC584" s="143"/>
      <c r="AD584" s="152"/>
      <c r="AE584" s="152"/>
      <c r="AF584" s="152"/>
      <c r="AH584" s="84"/>
      <c r="AI584" s="84"/>
      <c r="AJ584" s="84"/>
      <c r="AK584" s="84"/>
      <c r="AL584" s="84"/>
      <c r="AM584" s="84"/>
      <c r="AN584" s="84"/>
      <c r="AO584" s="84"/>
      <c r="AP584" s="84"/>
      <c r="AQ584" s="84"/>
      <c r="AR584" s="84"/>
    </row>
    <row r="585" spans="2:44" s="146" customFormat="1" x14ac:dyDescent="0.2">
      <c r="B585" s="94"/>
      <c r="C585" s="94"/>
      <c r="D585" s="94"/>
      <c r="E585" s="94"/>
      <c r="F585" s="85"/>
      <c r="G585" s="85"/>
      <c r="H585" s="85"/>
      <c r="I585" s="85"/>
      <c r="J585" s="85"/>
      <c r="K585" s="85"/>
      <c r="L585" s="85"/>
      <c r="M585" s="85"/>
      <c r="N585" s="86"/>
      <c r="O585" s="86"/>
      <c r="P585" s="86"/>
      <c r="Q585" s="86"/>
      <c r="R585" s="87"/>
      <c r="S585" s="98"/>
      <c r="T585" s="141"/>
      <c r="U585" s="120"/>
      <c r="V585" s="135"/>
      <c r="W585" s="85"/>
      <c r="X585" s="118"/>
      <c r="Z585" s="82"/>
      <c r="AA585" s="82"/>
      <c r="AB585" s="145"/>
      <c r="AC585" s="143"/>
      <c r="AD585" s="152"/>
      <c r="AE585" s="152"/>
      <c r="AF585" s="152"/>
      <c r="AH585" s="84"/>
      <c r="AI585" s="84"/>
      <c r="AJ585" s="84"/>
      <c r="AK585" s="84"/>
      <c r="AL585" s="84"/>
      <c r="AM585" s="84"/>
      <c r="AN585" s="84"/>
      <c r="AO585" s="84"/>
      <c r="AP585" s="84"/>
      <c r="AQ585" s="84"/>
      <c r="AR585" s="84"/>
    </row>
    <row r="586" spans="2:44" s="146" customFormat="1" x14ac:dyDescent="0.2">
      <c r="B586" s="94"/>
      <c r="C586" s="94"/>
      <c r="D586" s="94"/>
      <c r="E586" s="94"/>
      <c r="F586" s="85"/>
      <c r="G586" s="85"/>
      <c r="H586" s="85"/>
      <c r="I586" s="85"/>
      <c r="J586" s="85"/>
      <c r="K586" s="85"/>
      <c r="L586" s="85"/>
      <c r="M586" s="85"/>
      <c r="N586" s="86"/>
      <c r="O586" s="86"/>
      <c r="P586" s="86"/>
      <c r="Q586" s="86"/>
      <c r="R586" s="87"/>
      <c r="S586" s="98"/>
      <c r="T586" s="141"/>
      <c r="U586" s="120"/>
      <c r="V586" s="135"/>
      <c r="W586" s="85"/>
      <c r="X586" s="118"/>
      <c r="Z586" s="82"/>
      <c r="AA586" s="82"/>
      <c r="AB586" s="145"/>
      <c r="AC586" s="143"/>
      <c r="AD586" s="152"/>
      <c r="AE586" s="152"/>
      <c r="AF586" s="152"/>
      <c r="AH586" s="84"/>
      <c r="AI586" s="84"/>
      <c r="AJ586" s="84"/>
      <c r="AK586" s="84"/>
      <c r="AL586" s="84"/>
      <c r="AM586" s="84"/>
      <c r="AN586" s="84"/>
      <c r="AO586" s="84"/>
      <c r="AP586" s="84"/>
      <c r="AQ586" s="84"/>
      <c r="AR586" s="84"/>
    </row>
    <row r="587" spans="2:44" s="146" customFormat="1" x14ac:dyDescent="0.2">
      <c r="B587" s="94"/>
      <c r="C587" s="94"/>
      <c r="D587" s="94"/>
      <c r="E587" s="94"/>
      <c r="F587" s="85"/>
      <c r="G587" s="85"/>
      <c r="H587" s="85"/>
      <c r="I587" s="85"/>
      <c r="J587" s="85"/>
      <c r="K587" s="85"/>
      <c r="L587" s="85"/>
      <c r="M587" s="85"/>
      <c r="N587" s="86"/>
      <c r="O587" s="86"/>
      <c r="P587" s="86"/>
      <c r="Q587" s="86"/>
      <c r="R587" s="87"/>
      <c r="S587" s="98"/>
      <c r="T587" s="141"/>
      <c r="U587" s="120"/>
      <c r="V587" s="135"/>
      <c r="W587" s="85"/>
      <c r="X587" s="118"/>
      <c r="Z587" s="82"/>
      <c r="AA587" s="82"/>
      <c r="AB587" s="145"/>
      <c r="AC587" s="143"/>
      <c r="AD587" s="152"/>
      <c r="AE587" s="152"/>
      <c r="AF587" s="152"/>
      <c r="AH587" s="84"/>
      <c r="AI587" s="84"/>
      <c r="AJ587" s="84"/>
      <c r="AK587" s="84"/>
      <c r="AL587" s="84"/>
      <c r="AM587" s="84"/>
      <c r="AN587" s="84"/>
      <c r="AO587" s="84"/>
      <c r="AP587" s="84"/>
      <c r="AQ587" s="84"/>
      <c r="AR587" s="84"/>
    </row>
    <row r="588" spans="2:44" s="146" customFormat="1" x14ac:dyDescent="0.2">
      <c r="B588" s="94"/>
      <c r="C588" s="94"/>
      <c r="D588" s="94"/>
      <c r="E588" s="94"/>
      <c r="F588" s="85"/>
      <c r="G588" s="85"/>
      <c r="H588" s="85"/>
      <c r="I588" s="85"/>
      <c r="J588" s="85"/>
      <c r="K588" s="85"/>
      <c r="L588" s="85"/>
      <c r="M588" s="85"/>
      <c r="N588" s="86"/>
      <c r="O588" s="86"/>
      <c r="P588" s="86"/>
      <c r="Q588" s="86"/>
      <c r="R588" s="87"/>
      <c r="S588" s="98"/>
      <c r="T588" s="141"/>
      <c r="U588" s="120"/>
      <c r="V588" s="135"/>
      <c r="W588" s="85"/>
      <c r="X588" s="118"/>
      <c r="Z588" s="82"/>
      <c r="AA588" s="82"/>
      <c r="AB588" s="145"/>
      <c r="AC588" s="143"/>
      <c r="AD588" s="152"/>
      <c r="AE588" s="152"/>
      <c r="AF588" s="152"/>
      <c r="AH588" s="84"/>
      <c r="AI588" s="84"/>
      <c r="AJ588" s="84"/>
      <c r="AK588" s="84"/>
      <c r="AL588" s="84"/>
      <c r="AM588" s="84"/>
      <c r="AN588" s="84"/>
      <c r="AO588" s="84"/>
      <c r="AP588" s="84"/>
      <c r="AQ588" s="84"/>
      <c r="AR588" s="84"/>
    </row>
    <row r="589" spans="2:44" s="146" customFormat="1" x14ac:dyDescent="0.2">
      <c r="B589" s="94"/>
      <c r="C589" s="94"/>
      <c r="D589" s="94"/>
      <c r="E589" s="94"/>
      <c r="F589" s="85"/>
      <c r="G589" s="85"/>
      <c r="H589" s="85"/>
      <c r="I589" s="85"/>
      <c r="J589" s="85"/>
      <c r="K589" s="85"/>
      <c r="L589" s="85"/>
      <c r="M589" s="85"/>
      <c r="N589" s="86"/>
      <c r="O589" s="86"/>
      <c r="P589" s="86"/>
      <c r="Q589" s="86"/>
      <c r="R589" s="87"/>
      <c r="S589" s="98"/>
      <c r="T589" s="141"/>
      <c r="U589" s="120"/>
      <c r="V589" s="135"/>
      <c r="W589" s="85"/>
      <c r="X589" s="118"/>
      <c r="Z589" s="82"/>
      <c r="AA589" s="82"/>
      <c r="AB589" s="145"/>
      <c r="AC589" s="143"/>
      <c r="AD589" s="152"/>
      <c r="AE589" s="152"/>
      <c r="AF589" s="152"/>
      <c r="AH589" s="84"/>
      <c r="AI589" s="84"/>
      <c r="AJ589" s="84"/>
      <c r="AK589" s="84"/>
      <c r="AL589" s="84"/>
      <c r="AM589" s="84"/>
      <c r="AN589" s="84"/>
      <c r="AO589" s="84"/>
      <c r="AP589" s="84"/>
      <c r="AQ589" s="84"/>
      <c r="AR589" s="84"/>
    </row>
    <row r="590" spans="2:44" s="146" customFormat="1" x14ac:dyDescent="0.2">
      <c r="B590" s="94"/>
      <c r="C590" s="94"/>
      <c r="D590" s="94"/>
      <c r="E590" s="94"/>
      <c r="F590" s="85"/>
      <c r="G590" s="85"/>
      <c r="H590" s="85"/>
      <c r="I590" s="85"/>
      <c r="J590" s="85"/>
      <c r="K590" s="85"/>
      <c r="L590" s="85"/>
      <c r="M590" s="85"/>
      <c r="N590" s="86"/>
      <c r="O590" s="86"/>
      <c r="P590" s="86"/>
      <c r="Q590" s="86"/>
      <c r="R590" s="87"/>
      <c r="S590" s="98"/>
      <c r="T590" s="141"/>
      <c r="U590" s="120"/>
      <c r="V590" s="135"/>
      <c r="W590" s="85"/>
      <c r="X590" s="118"/>
      <c r="Z590" s="82"/>
      <c r="AA590" s="82"/>
      <c r="AB590" s="145"/>
      <c r="AC590" s="143"/>
      <c r="AD590" s="152"/>
      <c r="AE590" s="152"/>
      <c r="AF590" s="152"/>
      <c r="AH590" s="84"/>
      <c r="AI590" s="84"/>
      <c r="AJ590" s="84"/>
      <c r="AK590" s="84"/>
      <c r="AL590" s="84"/>
      <c r="AM590" s="84"/>
      <c r="AN590" s="84"/>
      <c r="AO590" s="84"/>
      <c r="AP590" s="84"/>
      <c r="AQ590" s="84"/>
      <c r="AR590" s="84"/>
    </row>
    <row r="591" spans="2:44" s="146" customFormat="1" x14ac:dyDescent="0.2">
      <c r="B591" s="94"/>
      <c r="C591" s="94"/>
      <c r="D591" s="94"/>
      <c r="E591" s="94"/>
      <c r="F591" s="85"/>
      <c r="G591" s="85"/>
      <c r="H591" s="85"/>
      <c r="I591" s="85"/>
      <c r="J591" s="85"/>
      <c r="K591" s="85"/>
      <c r="L591" s="85"/>
      <c r="M591" s="85"/>
      <c r="N591" s="86"/>
      <c r="O591" s="86"/>
      <c r="P591" s="86"/>
      <c r="Q591" s="86"/>
      <c r="R591" s="87"/>
      <c r="S591" s="98"/>
      <c r="T591" s="141"/>
      <c r="U591" s="120"/>
      <c r="V591" s="135"/>
      <c r="W591" s="85"/>
      <c r="X591" s="118"/>
      <c r="Z591" s="82"/>
      <c r="AA591" s="82"/>
      <c r="AB591" s="145"/>
      <c r="AC591" s="143"/>
      <c r="AD591" s="152"/>
      <c r="AE591" s="152"/>
      <c r="AF591" s="152"/>
      <c r="AH591" s="84"/>
      <c r="AI591" s="84"/>
      <c r="AJ591" s="84"/>
      <c r="AK591" s="84"/>
      <c r="AL591" s="84"/>
      <c r="AM591" s="84"/>
      <c r="AN591" s="84"/>
      <c r="AO591" s="84"/>
      <c r="AP591" s="84"/>
      <c r="AQ591" s="84"/>
      <c r="AR591" s="84"/>
    </row>
    <row r="592" spans="2:44" s="146" customFormat="1" x14ac:dyDescent="0.2">
      <c r="B592" s="94"/>
      <c r="C592" s="94"/>
      <c r="D592" s="94"/>
      <c r="E592" s="94"/>
      <c r="F592" s="85"/>
      <c r="G592" s="85"/>
      <c r="H592" s="85"/>
      <c r="I592" s="85"/>
      <c r="J592" s="85"/>
      <c r="K592" s="85"/>
      <c r="L592" s="85"/>
      <c r="M592" s="85"/>
      <c r="N592" s="86"/>
      <c r="O592" s="86"/>
      <c r="P592" s="86"/>
      <c r="Q592" s="86"/>
      <c r="R592" s="87"/>
      <c r="S592" s="98"/>
      <c r="T592" s="141"/>
      <c r="U592" s="120"/>
      <c r="V592" s="135"/>
      <c r="W592" s="85"/>
      <c r="X592" s="118"/>
      <c r="Z592" s="82"/>
      <c r="AA592" s="82"/>
      <c r="AB592" s="145"/>
      <c r="AC592" s="143"/>
      <c r="AD592" s="152"/>
      <c r="AE592" s="152"/>
      <c r="AF592" s="152"/>
      <c r="AH592" s="84"/>
      <c r="AI592" s="84"/>
      <c r="AJ592" s="84"/>
      <c r="AK592" s="84"/>
      <c r="AL592" s="84"/>
      <c r="AM592" s="84"/>
      <c r="AN592" s="84"/>
      <c r="AO592" s="84"/>
      <c r="AP592" s="84"/>
      <c r="AQ592" s="84"/>
      <c r="AR592" s="84"/>
    </row>
    <row r="593" spans="2:44" s="146" customFormat="1" x14ac:dyDescent="0.2">
      <c r="B593" s="94"/>
      <c r="C593" s="94"/>
      <c r="D593" s="94"/>
      <c r="E593" s="94"/>
      <c r="F593" s="85"/>
      <c r="G593" s="85"/>
      <c r="H593" s="85"/>
      <c r="I593" s="85"/>
      <c r="J593" s="85"/>
      <c r="K593" s="85"/>
      <c r="L593" s="85"/>
      <c r="M593" s="85"/>
      <c r="N593" s="86"/>
      <c r="O593" s="86"/>
      <c r="P593" s="86"/>
      <c r="Q593" s="86"/>
      <c r="R593" s="87"/>
      <c r="S593" s="98"/>
      <c r="T593" s="141"/>
      <c r="U593" s="120"/>
      <c r="V593" s="135"/>
      <c r="W593" s="85"/>
      <c r="X593" s="118"/>
      <c r="Z593" s="82"/>
      <c r="AA593" s="82"/>
      <c r="AB593" s="145"/>
      <c r="AC593" s="143"/>
      <c r="AD593" s="152"/>
      <c r="AE593" s="152"/>
      <c r="AF593" s="152"/>
      <c r="AH593" s="84"/>
      <c r="AI593" s="84"/>
      <c r="AJ593" s="84"/>
      <c r="AK593" s="84"/>
      <c r="AL593" s="84"/>
      <c r="AM593" s="84"/>
      <c r="AN593" s="84"/>
      <c r="AO593" s="84"/>
      <c r="AP593" s="84"/>
      <c r="AQ593" s="84"/>
      <c r="AR593" s="84"/>
    </row>
    <row r="594" spans="2:44" s="146" customFormat="1" x14ac:dyDescent="0.2">
      <c r="B594" s="94"/>
      <c r="C594" s="94"/>
      <c r="D594" s="94"/>
      <c r="E594" s="94"/>
      <c r="F594" s="85"/>
      <c r="G594" s="85"/>
      <c r="H594" s="85"/>
      <c r="I594" s="85"/>
      <c r="J594" s="85"/>
      <c r="K594" s="85"/>
      <c r="L594" s="85"/>
      <c r="M594" s="85"/>
      <c r="N594" s="86"/>
      <c r="O594" s="86"/>
      <c r="P594" s="86"/>
      <c r="Q594" s="86"/>
      <c r="R594" s="87"/>
      <c r="S594" s="98"/>
      <c r="T594" s="141"/>
      <c r="U594" s="120"/>
      <c r="V594" s="135"/>
      <c r="W594" s="85"/>
      <c r="X594" s="118"/>
      <c r="Z594" s="82"/>
      <c r="AA594" s="82"/>
      <c r="AB594" s="145"/>
      <c r="AC594" s="143"/>
      <c r="AD594" s="152"/>
      <c r="AE594" s="152"/>
      <c r="AF594" s="152"/>
      <c r="AH594" s="84"/>
      <c r="AI594" s="84"/>
      <c r="AJ594" s="84"/>
      <c r="AK594" s="84"/>
      <c r="AL594" s="84"/>
      <c r="AM594" s="84"/>
      <c r="AN594" s="84"/>
      <c r="AO594" s="84"/>
      <c r="AP594" s="84"/>
      <c r="AQ594" s="84"/>
      <c r="AR594" s="84"/>
    </row>
    <row r="595" spans="2:44" s="146" customFormat="1" x14ac:dyDescent="0.2">
      <c r="B595" s="94"/>
      <c r="C595" s="94"/>
      <c r="D595" s="94"/>
      <c r="E595" s="94"/>
      <c r="F595" s="85"/>
      <c r="G595" s="85"/>
      <c r="H595" s="85"/>
      <c r="I595" s="85"/>
      <c r="J595" s="85"/>
      <c r="K595" s="85"/>
      <c r="L595" s="85"/>
      <c r="M595" s="85"/>
      <c r="N595" s="86"/>
      <c r="O595" s="86"/>
      <c r="P595" s="86"/>
      <c r="Q595" s="86"/>
      <c r="R595" s="87"/>
      <c r="S595" s="98"/>
      <c r="T595" s="141"/>
      <c r="U595" s="120"/>
      <c r="V595" s="135"/>
      <c r="W595" s="85"/>
      <c r="X595" s="118"/>
      <c r="Z595" s="82"/>
      <c r="AA595" s="82"/>
      <c r="AB595" s="145"/>
      <c r="AC595" s="143"/>
      <c r="AD595" s="152"/>
      <c r="AE595" s="152"/>
      <c r="AF595" s="152"/>
      <c r="AH595" s="84"/>
      <c r="AI595" s="84"/>
      <c r="AJ595" s="84"/>
      <c r="AK595" s="84"/>
      <c r="AL595" s="84"/>
      <c r="AM595" s="84"/>
      <c r="AN595" s="84"/>
      <c r="AO595" s="84"/>
      <c r="AP595" s="84"/>
      <c r="AQ595" s="84"/>
      <c r="AR595" s="84"/>
    </row>
    <row r="596" spans="2:44" s="146" customFormat="1" x14ac:dyDescent="0.2">
      <c r="B596" s="94"/>
      <c r="C596" s="94"/>
      <c r="D596" s="94"/>
      <c r="E596" s="94"/>
      <c r="F596" s="85"/>
      <c r="G596" s="85"/>
      <c r="H596" s="85"/>
      <c r="I596" s="85"/>
      <c r="J596" s="85"/>
      <c r="K596" s="85"/>
      <c r="L596" s="85"/>
      <c r="M596" s="85"/>
      <c r="N596" s="86"/>
      <c r="O596" s="86"/>
      <c r="P596" s="86"/>
      <c r="Q596" s="86"/>
      <c r="R596" s="87"/>
      <c r="S596" s="98"/>
      <c r="T596" s="141"/>
      <c r="U596" s="120"/>
      <c r="V596" s="135"/>
      <c r="W596" s="85"/>
      <c r="X596" s="118"/>
      <c r="Z596" s="82"/>
      <c r="AA596" s="82"/>
      <c r="AB596" s="145"/>
      <c r="AC596" s="143"/>
      <c r="AD596" s="152"/>
      <c r="AE596" s="152"/>
      <c r="AF596" s="152"/>
      <c r="AH596" s="84"/>
      <c r="AI596" s="84"/>
      <c r="AJ596" s="84"/>
      <c r="AK596" s="84"/>
      <c r="AL596" s="84"/>
      <c r="AM596" s="84"/>
      <c r="AN596" s="84"/>
      <c r="AO596" s="84"/>
      <c r="AP596" s="84"/>
      <c r="AQ596" s="84"/>
      <c r="AR596" s="84"/>
    </row>
    <row r="597" spans="2:44" s="146" customFormat="1" x14ac:dyDescent="0.2">
      <c r="B597" s="94"/>
      <c r="C597" s="94"/>
      <c r="D597" s="94"/>
      <c r="E597" s="94"/>
      <c r="F597" s="85"/>
      <c r="G597" s="85"/>
      <c r="H597" s="85"/>
      <c r="I597" s="85"/>
      <c r="J597" s="85"/>
      <c r="K597" s="85"/>
      <c r="L597" s="85"/>
      <c r="M597" s="85"/>
      <c r="N597" s="86"/>
      <c r="O597" s="86"/>
      <c r="P597" s="86"/>
      <c r="Q597" s="86"/>
      <c r="R597" s="87"/>
      <c r="S597" s="98"/>
      <c r="T597" s="141"/>
      <c r="U597" s="120"/>
      <c r="V597" s="135"/>
      <c r="W597" s="85"/>
      <c r="X597" s="118"/>
      <c r="Z597" s="82"/>
      <c r="AA597" s="82"/>
      <c r="AB597" s="145"/>
      <c r="AC597" s="143"/>
      <c r="AD597" s="152"/>
      <c r="AE597" s="152"/>
      <c r="AF597" s="152"/>
      <c r="AH597" s="84"/>
      <c r="AI597" s="84"/>
      <c r="AJ597" s="84"/>
      <c r="AK597" s="84"/>
      <c r="AL597" s="84"/>
      <c r="AM597" s="84"/>
      <c r="AN597" s="84"/>
      <c r="AO597" s="84"/>
      <c r="AP597" s="84"/>
      <c r="AQ597" s="84"/>
      <c r="AR597" s="84"/>
    </row>
    <row r="598" spans="2:44" s="146" customFormat="1" x14ac:dyDescent="0.2">
      <c r="B598" s="94"/>
      <c r="C598" s="94"/>
      <c r="D598" s="94"/>
      <c r="E598" s="94"/>
      <c r="F598" s="85"/>
      <c r="G598" s="85"/>
      <c r="H598" s="85"/>
      <c r="I598" s="85"/>
      <c r="J598" s="85"/>
      <c r="K598" s="85"/>
      <c r="L598" s="85"/>
      <c r="M598" s="85"/>
      <c r="N598" s="86"/>
      <c r="O598" s="86"/>
      <c r="P598" s="86"/>
      <c r="Q598" s="86"/>
      <c r="R598" s="87"/>
      <c r="S598" s="98"/>
      <c r="T598" s="141"/>
      <c r="U598" s="120"/>
      <c r="V598" s="135"/>
      <c r="W598" s="85"/>
      <c r="X598" s="118"/>
      <c r="Z598" s="82"/>
      <c r="AA598" s="82"/>
      <c r="AB598" s="145"/>
      <c r="AC598" s="143"/>
      <c r="AD598" s="152"/>
      <c r="AE598" s="152"/>
      <c r="AF598" s="152"/>
      <c r="AH598" s="84"/>
      <c r="AI598" s="84"/>
      <c r="AJ598" s="84"/>
      <c r="AK598" s="84"/>
      <c r="AL598" s="84"/>
      <c r="AM598" s="84"/>
      <c r="AN598" s="84"/>
      <c r="AO598" s="84"/>
      <c r="AP598" s="84"/>
      <c r="AQ598" s="84"/>
      <c r="AR598" s="84"/>
    </row>
    <row r="599" spans="2:44" s="146" customFormat="1" x14ac:dyDescent="0.2">
      <c r="B599" s="94"/>
      <c r="C599" s="94"/>
      <c r="D599" s="94"/>
      <c r="E599" s="94"/>
      <c r="F599" s="85"/>
      <c r="G599" s="85"/>
      <c r="H599" s="85"/>
      <c r="I599" s="85"/>
      <c r="J599" s="85"/>
      <c r="K599" s="85"/>
      <c r="L599" s="85"/>
      <c r="M599" s="85"/>
      <c r="N599" s="86"/>
      <c r="O599" s="86"/>
      <c r="P599" s="86"/>
      <c r="Q599" s="86"/>
      <c r="R599" s="87"/>
      <c r="S599" s="98"/>
      <c r="T599" s="141"/>
      <c r="U599" s="120"/>
      <c r="V599" s="135"/>
      <c r="W599" s="85"/>
      <c r="X599" s="118"/>
      <c r="Z599" s="82"/>
      <c r="AA599" s="82"/>
      <c r="AB599" s="145"/>
      <c r="AC599" s="143"/>
      <c r="AD599" s="152"/>
      <c r="AE599" s="152"/>
      <c r="AF599" s="152"/>
      <c r="AH599" s="84"/>
      <c r="AI599" s="84"/>
      <c r="AJ599" s="84"/>
      <c r="AK599" s="84"/>
      <c r="AL599" s="84"/>
      <c r="AM599" s="84"/>
      <c r="AN599" s="84"/>
      <c r="AO599" s="84"/>
      <c r="AP599" s="84"/>
      <c r="AQ599" s="84"/>
      <c r="AR599" s="84"/>
    </row>
    <row r="600" spans="2:44" s="146" customFormat="1" x14ac:dyDescent="0.2">
      <c r="B600" s="94"/>
      <c r="C600" s="94"/>
      <c r="D600" s="94"/>
      <c r="E600" s="94"/>
      <c r="F600" s="85"/>
      <c r="G600" s="85"/>
      <c r="H600" s="85"/>
      <c r="I600" s="85"/>
      <c r="J600" s="85"/>
      <c r="K600" s="85"/>
      <c r="L600" s="85"/>
      <c r="M600" s="85"/>
      <c r="N600" s="86"/>
      <c r="O600" s="86"/>
      <c r="P600" s="86"/>
      <c r="Q600" s="86"/>
      <c r="R600" s="87"/>
      <c r="S600" s="98"/>
      <c r="T600" s="141"/>
      <c r="U600" s="120"/>
      <c r="V600" s="135"/>
      <c r="W600" s="85"/>
      <c r="X600" s="118"/>
      <c r="Z600" s="82"/>
      <c r="AA600" s="82"/>
      <c r="AB600" s="145"/>
      <c r="AC600" s="143"/>
      <c r="AD600" s="152"/>
      <c r="AE600" s="152"/>
      <c r="AF600" s="152"/>
      <c r="AH600" s="84"/>
      <c r="AI600" s="84"/>
      <c r="AJ600" s="84"/>
      <c r="AK600" s="84"/>
      <c r="AL600" s="84"/>
      <c r="AM600" s="84"/>
      <c r="AN600" s="84"/>
      <c r="AO600" s="84"/>
      <c r="AP600" s="84"/>
      <c r="AQ600" s="84"/>
      <c r="AR600" s="84"/>
    </row>
    <row r="601" spans="2:44" s="146" customFormat="1" x14ac:dyDescent="0.2">
      <c r="B601" s="94"/>
      <c r="C601" s="94"/>
      <c r="D601" s="94"/>
      <c r="E601" s="94"/>
      <c r="F601" s="85"/>
      <c r="G601" s="85"/>
      <c r="H601" s="85"/>
      <c r="I601" s="85"/>
      <c r="J601" s="85"/>
      <c r="K601" s="85"/>
      <c r="L601" s="85"/>
      <c r="M601" s="85"/>
      <c r="N601" s="86"/>
      <c r="O601" s="86"/>
      <c r="P601" s="86"/>
      <c r="Q601" s="86"/>
      <c r="R601" s="87"/>
      <c r="S601" s="98"/>
      <c r="T601" s="141"/>
      <c r="U601" s="120"/>
      <c r="V601" s="135"/>
      <c r="W601" s="85"/>
      <c r="X601" s="118"/>
      <c r="Z601" s="82"/>
      <c r="AA601" s="82"/>
      <c r="AB601" s="145"/>
      <c r="AC601" s="143"/>
      <c r="AD601" s="152"/>
      <c r="AE601" s="152"/>
      <c r="AF601" s="152"/>
      <c r="AH601" s="84"/>
      <c r="AI601" s="84"/>
      <c r="AJ601" s="84"/>
      <c r="AK601" s="84"/>
      <c r="AL601" s="84"/>
      <c r="AM601" s="84"/>
      <c r="AN601" s="84"/>
      <c r="AO601" s="84"/>
      <c r="AP601" s="84"/>
      <c r="AQ601" s="84"/>
      <c r="AR601" s="84"/>
    </row>
    <row r="602" spans="2:44" s="146" customFormat="1" x14ac:dyDescent="0.2">
      <c r="B602" s="94"/>
      <c r="C602" s="94"/>
      <c r="D602" s="94"/>
      <c r="E602" s="94"/>
      <c r="F602" s="85"/>
      <c r="G602" s="85"/>
      <c r="H602" s="85"/>
      <c r="I602" s="85"/>
      <c r="J602" s="85"/>
      <c r="K602" s="85"/>
      <c r="L602" s="85"/>
      <c r="M602" s="85"/>
      <c r="N602" s="86"/>
      <c r="O602" s="86"/>
      <c r="P602" s="86"/>
      <c r="Q602" s="86"/>
      <c r="R602" s="87"/>
      <c r="S602" s="98"/>
      <c r="T602" s="141"/>
      <c r="U602" s="120"/>
      <c r="V602" s="135"/>
      <c r="W602" s="85"/>
      <c r="X602" s="118"/>
      <c r="Z602" s="82"/>
      <c r="AA602" s="82"/>
      <c r="AB602" s="145"/>
      <c r="AC602" s="143"/>
      <c r="AD602" s="152"/>
      <c r="AE602" s="152"/>
      <c r="AF602" s="152"/>
      <c r="AH602" s="84"/>
      <c r="AI602" s="84"/>
      <c r="AJ602" s="84"/>
      <c r="AK602" s="84"/>
      <c r="AL602" s="84"/>
      <c r="AM602" s="84"/>
      <c r="AN602" s="84"/>
      <c r="AO602" s="84"/>
      <c r="AP602" s="84"/>
      <c r="AQ602" s="84"/>
      <c r="AR602" s="84"/>
    </row>
    <row r="603" spans="2:44" s="146" customFormat="1" x14ac:dyDescent="0.2">
      <c r="B603" s="94"/>
      <c r="C603" s="94"/>
      <c r="D603" s="94"/>
      <c r="E603" s="94"/>
      <c r="F603" s="85"/>
      <c r="G603" s="85"/>
      <c r="H603" s="85"/>
      <c r="I603" s="85"/>
      <c r="J603" s="85"/>
      <c r="K603" s="85"/>
      <c r="L603" s="85"/>
      <c r="M603" s="85"/>
      <c r="N603" s="86"/>
      <c r="O603" s="86"/>
      <c r="P603" s="86"/>
      <c r="Q603" s="86"/>
      <c r="R603" s="87"/>
      <c r="S603" s="98"/>
      <c r="T603" s="141"/>
      <c r="U603" s="120"/>
      <c r="V603" s="135"/>
      <c r="W603" s="85"/>
      <c r="X603" s="118"/>
      <c r="Z603" s="82"/>
      <c r="AA603" s="82"/>
      <c r="AB603" s="145"/>
      <c r="AC603" s="143"/>
      <c r="AD603" s="152"/>
      <c r="AE603" s="152"/>
      <c r="AF603" s="152"/>
      <c r="AH603" s="84"/>
      <c r="AI603" s="84"/>
      <c r="AJ603" s="84"/>
      <c r="AK603" s="84"/>
      <c r="AL603" s="84"/>
      <c r="AM603" s="84"/>
      <c r="AN603" s="84"/>
      <c r="AO603" s="84"/>
      <c r="AP603" s="84"/>
      <c r="AQ603" s="84"/>
      <c r="AR603" s="84"/>
    </row>
    <row r="604" spans="2:44" s="146" customFormat="1" x14ac:dyDescent="0.2">
      <c r="B604" s="94"/>
      <c r="C604" s="94"/>
      <c r="D604" s="94"/>
      <c r="E604" s="94"/>
      <c r="F604" s="85"/>
      <c r="G604" s="85"/>
      <c r="H604" s="85"/>
      <c r="I604" s="85"/>
      <c r="J604" s="85"/>
      <c r="K604" s="85"/>
      <c r="L604" s="85"/>
      <c r="M604" s="85"/>
      <c r="N604" s="86"/>
      <c r="O604" s="86"/>
      <c r="P604" s="86"/>
      <c r="Q604" s="86"/>
      <c r="R604" s="87"/>
      <c r="S604" s="98"/>
      <c r="T604" s="141"/>
      <c r="U604" s="120"/>
      <c r="V604" s="135"/>
      <c r="W604" s="85"/>
      <c r="X604" s="118"/>
      <c r="Z604" s="82"/>
      <c r="AA604" s="82"/>
      <c r="AB604" s="145"/>
      <c r="AC604" s="143"/>
      <c r="AD604" s="152"/>
      <c r="AE604" s="152"/>
      <c r="AF604" s="152"/>
      <c r="AH604" s="84"/>
      <c r="AI604" s="84"/>
      <c r="AJ604" s="84"/>
      <c r="AK604" s="84"/>
      <c r="AL604" s="84"/>
      <c r="AM604" s="84"/>
      <c r="AN604" s="84"/>
      <c r="AO604" s="84"/>
      <c r="AP604" s="84"/>
      <c r="AQ604" s="84"/>
      <c r="AR604" s="84"/>
    </row>
    <row r="605" spans="2:44" s="146" customFormat="1" x14ac:dyDescent="0.2">
      <c r="B605" s="94"/>
      <c r="C605" s="94"/>
      <c r="D605" s="94"/>
      <c r="E605" s="94"/>
      <c r="F605" s="85"/>
      <c r="G605" s="85"/>
      <c r="H605" s="85"/>
      <c r="I605" s="85"/>
      <c r="J605" s="85"/>
      <c r="K605" s="85"/>
      <c r="L605" s="85"/>
      <c r="M605" s="85"/>
      <c r="N605" s="86"/>
      <c r="O605" s="86"/>
      <c r="P605" s="86"/>
      <c r="Q605" s="86"/>
      <c r="R605" s="87"/>
      <c r="S605" s="98"/>
      <c r="T605" s="141"/>
      <c r="U605" s="120"/>
      <c r="V605" s="135"/>
      <c r="W605" s="85"/>
      <c r="X605" s="118"/>
      <c r="Z605" s="82"/>
      <c r="AA605" s="82"/>
      <c r="AB605" s="145"/>
      <c r="AC605" s="143"/>
      <c r="AD605" s="152"/>
      <c r="AE605" s="152"/>
      <c r="AF605" s="152"/>
      <c r="AH605" s="84"/>
      <c r="AI605" s="84"/>
      <c r="AJ605" s="84"/>
      <c r="AK605" s="84"/>
      <c r="AL605" s="84"/>
      <c r="AM605" s="84"/>
      <c r="AN605" s="84"/>
      <c r="AO605" s="84"/>
      <c r="AP605" s="84"/>
      <c r="AQ605" s="84"/>
      <c r="AR605" s="84"/>
    </row>
    <row r="606" spans="2:44" s="146" customFormat="1" x14ac:dyDescent="0.2">
      <c r="B606" s="94"/>
      <c r="C606" s="94"/>
      <c r="D606" s="94"/>
      <c r="E606" s="94"/>
      <c r="F606" s="85"/>
      <c r="G606" s="85"/>
      <c r="H606" s="85"/>
      <c r="I606" s="85"/>
      <c r="J606" s="85"/>
      <c r="K606" s="85"/>
      <c r="L606" s="85"/>
      <c r="M606" s="85"/>
      <c r="N606" s="86"/>
      <c r="O606" s="86"/>
      <c r="P606" s="86"/>
      <c r="Q606" s="86"/>
      <c r="R606" s="87"/>
      <c r="S606" s="98"/>
      <c r="T606" s="141"/>
      <c r="U606" s="120"/>
      <c r="V606" s="135"/>
      <c r="W606" s="85"/>
      <c r="X606" s="118"/>
      <c r="Z606" s="82"/>
      <c r="AA606" s="82"/>
      <c r="AB606" s="145"/>
      <c r="AC606" s="143"/>
      <c r="AD606" s="152"/>
      <c r="AE606" s="152"/>
      <c r="AF606" s="152"/>
      <c r="AH606" s="84"/>
      <c r="AI606" s="84"/>
      <c r="AJ606" s="84"/>
      <c r="AK606" s="84"/>
      <c r="AL606" s="84"/>
      <c r="AM606" s="84"/>
      <c r="AN606" s="84"/>
      <c r="AO606" s="84"/>
      <c r="AP606" s="84"/>
      <c r="AQ606" s="84"/>
      <c r="AR606" s="84"/>
    </row>
    <row r="607" spans="2:44" s="146" customFormat="1" x14ac:dyDescent="0.2">
      <c r="B607" s="94"/>
      <c r="C607" s="94"/>
      <c r="D607" s="94"/>
      <c r="E607" s="94"/>
      <c r="F607" s="85"/>
      <c r="G607" s="85"/>
      <c r="H607" s="85"/>
      <c r="I607" s="85"/>
      <c r="J607" s="85"/>
      <c r="K607" s="85"/>
      <c r="L607" s="85"/>
      <c r="M607" s="85"/>
      <c r="N607" s="86"/>
      <c r="O607" s="86"/>
      <c r="P607" s="86"/>
      <c r="Q607" s="86"/>
      <c r="R607" s="87"/>
      <c r="S607" s="98"/>
      <c r="T607" s="141"/>
      <c r="U607" s="120"/>
      <c r="V607" s="135"/>
      <c r="W607" s="85"/>
      <c r="X607" s="118"/>
      <c r="Z607" s="82"/>
      <c r="AA607" s="82"/>
      <c r="AB607" s="145"/>
      <c r="AC607" s="143"/>
      <c r="AD607" s="152"/>
      <c r="AE607" s="152"/>
      <c r="AF607" s="152"/>
      <c r="AH607" s="84"/>
      <c r="AI607" s="84"/>
      <c r="AJ607" s="84"/>
      <c r="AK607" s="84"/>
      <c r="AL607" s="84"/>
      <c r="AM607" s="84"/>
      <c r="AN607" s="84"/>
      <c r="AO607" s="84"/>
      <c r="AP607" s="84"/>
      <c r="AQ607" s="84"/>
      <c r="AR607" s="84"/>
    </row>
    <row r="608" spans="2:44" s="146" customFormat="1" x14ac:dyDescent="0.2">
      <c r="B608" s="94"/>
      <c r="C608" s="94"/>
      <c r="D608" s="94"/>
      <c r="E608" s="94"/>
      <c r="F608" s="85"/>
      <c r="G608" s="85"/>
      <c r="H608" s="85"/>
      <c r="I608" s="85"/>
      <c r="J608" s="85"/>
      <c r="K608" s="85"/>
      <c r="L608" s="85"/>
      <c r="M608" s="85"/>
      <c r="N608" s="86"/>
      <c r="O608" s="86"/>
      <c r="P608" s="86"/>
      <c r="Q608" s="86"/>
      <c r="R608" s="87"/>
      <c r="S608" s="98"/>
      <c r="T608" s="141"/>
      <c r="U608" s="120"/>
      <c r="V608" s="135"/>
      <c r="W608" s="85"/>
      <c r="X608" s="118"/>
      <c r="Z608" s="82"/>
      <c r="AA608" s="82"/>
      <c r="AB608" s="145"/>
      <c r="AC608" s="143"/>
      <c r="AD608" s="152"/>
      <c r="AE608" s="152"/>
      <c r="AF608" s="152"/>
      <c r="AH608" s="84"/>
      <c r="AI608" s="84"/>
      <c r="AJ608" s="84"/>
      <c r="AK608" s="84"/>
      <c r="AL608" s="84"/>
      <c r="AM608" s="84"/>
      <c r="AN608" s="84"/>
      <c r="AO608" s="84"/>
      <c r="AP608" s="84"/>
      <c r="AQ608" s="84"/>
      <c r="AR608" s="84"/>
    </row>
    <row r="609" spans="2:44" s="146" customFormat="1" x14ac:dyDescent="0.2">
      <c r="B609" s="94"/>
      <c r="C609" s="94"/>
      <c r="D609" s="94"/>
      <c r="E609" s="94"/>
      <c r="F609" s="85"/>
      <c r="G609" s="85"/>
      <c r="H609" s="85"/>
      <c r="I609" s="85"/>
      <c r="J609" s="85"/>
      <c r="K609" s="85"/>
      <c r="L609" s="85"/>
      <c r="M609" s="85"/>
      <c r="N609" s="86"/>
      <c r="O609" s="86"/>
      <c r="P609" s="86"/>
      <c r="Q609" s="86"/>
      <c r="R609" s="87"/>
      <c r="S609" s="98"/>
      <c r="T609" s="141"/>
      <c r="U609" s="120"/>
      <c r="V609" s="135"/>
      <c r="W609" s="85"/>
      <c r="X609" s="118"/>
      <c r="Z609" s="82"/>
      <c r="AA609" s="82"/>
      <c r="AB609" s="145"/>
      <c r="AC609" s="143"/>
      <c r="AD609" s="152"/>
      <c r="AE609" s="152"/>
      <c r="AF609" s="152"/>
      <c r="AH609" s="84"/>
      <c r="AI609" s="84"/>
      <c r="AJ609" s="84"/>
      <c r="AK609" s="84"/>
      <c r="AL609" s="84"/>
      <c r="AM609" s="84"/>
      <c r="AN609" s="84"/>
      <c r="AO609" s="84"/>
      <c r="AP609" s="84"/>
      <c r="AQ609" s="84"/>
      <c r="AR609" s="84"/>
    </row>
    <row r="610" spans="2:44" s="146" customFormat="1" x14ac:dyDescent="0.2">
      <c r="B610" s="94"/>
      <c r="C610" s="94"/>
      <c r="D610" s="94"/>
      <c r="E610" s="94"/>
      <c r="F610" s="85"/>
      <c r="G610" s="85"/>
      <c r="H610" s="85"/>
      <c r="I610" s="85"/>
      <c r="J610" s="85"/>
      <c r="K610" s="85"/>
      <c r="L610" s="85"/>
      <c r="M610" s="85"/>
      <c r="N610" s="86"/>
      <c r="O610" s="86"/>
      <c r="P610" s="86"/>
      <c r="Q610" s="86"/>
      <c r="R610" s="87"/>
      <c r="S610" s="98"/>
      <c r="T610" s="141"/>
      <c r="U610" s="120"/>
      <c r="V610" s="135"/>
      <c r="W610" s="85"/>
      <c r="X610" s="118"/>
      <c r="Z610" s="82"/>
      <c r="AA610" s="82"/>
      <c r="AB610" s="145"/>
      <c r="AC610" s="143"/>
      <c r="AD610" s="152"/>
      <c r="AE610" s="152"/>
      <c r="AF610" s="152"/>
      <c r="AH610" s="84"/>
      <c r="AI610" s="84"/>
      <c r="AJ610" s="84"/>
      <c r="AK610" s="84"/>
      <c r="AL610" s="84"/>
      <c r="AM610" s="84"/>
      <c r="AN610" s="84"/>
      <c r="AO610" s="84"/>
      <c r="AP610" s="84"/>
      <c r="AQ610" s="84"/>
      <c r="AR610" s="84"/>
    </row>
    <row r="611" spans="2:44" s="146" customFormat="1" x14ac:dyDescent="0.2">
      <c r="B611" s="94"/>
      <c r="C611" s="94"/>
      <c r="D611" s="94"/>
      <c r="E611" s="94"/>
      <c r="F611" s="85"/>
      <c r="G611" s="85"/>
      <c r="H611" s="85"/>
      <c r="I611" s="85"/>
      <c r="J611" s="85"/>
      <c r="K611" s="85"/>
      <c r="L611" s="85"/>
      <c r="M611" s="85"/>
      <c r="N611" s="86"/>
      <c r="O611" s="86"/>
      <c r="P611" s="86"/>
      <c r="Q611" s="86"/>
      <c r="R611" s="87"/>
      <c r="S611" s="98"/>
      <c r="T611" s="141"/>
      <c r="U611" s="120"/>
      <c r="V611" s="135"/>
      <c r="W611" s="85"/>
      <c r="X611" s="118"/>
      <c r="Z611" s="82"/>
      <c r="AA611" s="82"/>
      <c r="AB611" s="145"/>
      <c r="AC611" s="143"/>
      <c r="AD611" s="152"/>
      <c r="AE611" s="152"/>
      <c r="AF611" s="152"/>
      <c r="AH611" s="84"/>
      <c r="AI611" s="84"/>
      <c r="AJ611" s="84"/>
      <c r="AK611" s="84"/>
      <c r="AL611" s="84"/>
      <c r="AM611" s="84"/>
      <c r="AN611" s="84"/>
      <c r="AO611" s="84"/>
      <c r="AP611" s="84"/>
      <c r="AQ611" s="84"/>
      <c r="AR611" s="84"/>
    </row>
    <row r="612" spans="2:44" s="146" customFormat="1" x14ac:dyDescent="0.2">
      <c r="B612" s="94"/>
      <c r="C612" s="94"/>
      <c r="D612" s="94"/>
      <c r="E612" s="94"/>
      <c r="F612" s="85"/>
      <c r="G612" s="85"/>
      <c r="H612" s="85"/>
      <c r="I612" s="85"/>
      <c r="J612" s="85"/>
      <c r="K612" s="85"/>
      <c r="L612" s="85"/>
      <c r="M612" s="85"/>
      <c r="N612" s="86"/>
      <c r="O612" s="86"/>
      <c r="P612" s="86"/>
      <c r="Q612" s="86"/>
      <c r="R612" s="87"/>
      <c r="S612" s="98"/>
      <c r="T612" s="141"/>
      <c r="U612" s="120"/>
      <c r="V612" s="135"/>
      <c r="W612" s="85"/>
      <c r="X612" s="118"/>
      <c r="Z612" s="82"/>
      <c r="AA612" s="82"/>
      <c r="AB612" s="145"/>
      <c r="AC612" s="143"/>
      <c r="AD612" s="152"/>
      <c r="AE612" s="152"/>
      <c r="AF612" s="152"/>
      <c r="AH612" s="84"/>
      <c r="AI612" s="84"/>
      <c r="AJ612" s="84"/>
      <c r="AK612" s="84"/>
      <c r="AL612" s="84"/>
      <c r="AM612" s="84"/>
      <c r="AN612" s="84"/>
      <c r="AO612" s="84"/>
      <c r="AP612" s="84"/>
      <c r="AQ612" s="84"/>
      <c r="AR612" s="84"/>
    </row>
    <row r="613" spans="2:44" s="146" customFormat="1" x14ac:dyDescent="0.2">
      <c r="B613" s="94"/>
      <c r="C613" s="94"/>
      <c r="D613" s="94"/>
      <c r="E613" s="94"/>
      <c r="F613" s="85"/>
      <c r="G613" s="85"/>
      <c r="H613" s="85"/>
      <c r="I613" s="85"/>
      <c r="J613" s="85"/>
      <c r="K613" s="85"/>
      <c r="L613" s="85"/>
      <c r="M613" s="85"/>
      <c r="N613" s="86"/>
      <c r="O613" s="86"/>
      <c r="P613" s="86"/>
      <c r="Q613" s="86"/>
      <c r="R613" s="87"/>
      <c r="S613" s="98"/>
      <c r="T613" s="141"/>
      <c r="U613" s="120"/>
      <c r="V613" s="135"/>
      <c r="W613" s="85"/>
      <c r="X613" s="118"/>
      <c r="Z613" s="82"/>
      <c r="AA613" s="82"/>
      <c r="AB613" s="145"/>
      <c r="AC613" s="143"/>
      <c r="AD613" s="152"/>
      <c r="AE613" s="152"/>
      <c r="AF613" s="152"/>
      <c r="AH613" s="84"/>
      <c r="AI613" s="84"/>
      <c r="AJ613" s="84"/>
      <c r="AK613" s="84"/>
      <c r="AL613" s="84"/>
      <c r="AM613" s="84"/>
      <c r="AN613" s="84"/>
      <c r="AO613" s="84"/>
      <c r="AP613" s="84"/>
      <c r="AQ613" s="84"/>
      <c r="AR613" s="84"/>
    </row>
    <row r="614" spans="2:44" s="146" customFormat="1" x14ac:dyDescent="0.2">
      <c r="B614" s="94"/>
      <c r="C614" s="94"/>
      <c r="D614" s="94"/>
      <c r="E614" s="94"/>
      <c r="F614" s="85"/>
      <c r="G614" s="85"/>
      <c r="H614" s="85"/>
      <c r="I614" s="85"/>
      <c r="J614" s="85"/>
      <c r="K614" s="85"/>
      <c r="L614" s="85"/>
      <c r="M614" s="85"/>
      <c r="N614" s="86"/>
      <c r="O614" s="86"/>
      <c r="P614" s="86"/>
      <c r="Q614" s="86"/>
      <c r="R614" s="87"/>
      <c r="S614" s="98"/>
      <c r="T614" s="141"/>
      <c r="U614" s="120"/>
      <c r="V614" s="135"/>
      <c r="W614" s="85"/>
      <c r="X614" s="118"/>
      <c r="Z614" s="82"/>
      <c r="AA614" s="82"/>
      <c r="AB614" s="145"/>
      <c r="AC614" s="143"/>
      <c r="AD614" s="152"/>
      <c r="AE614" s="152"/>
      <c r="AF614" s="152"/>
      <c r="AH614" s="84"/>
      <c r="AI614" s="84"/>
      <c r="AJ614" s="84"/>
      <c r="AK614" s="84"/>
      <c r="AL614" s="84"/>
      <c r="AM614" s="84"/>
      <c r="AN614" s="84"/>
      <c r="AO614" s="84"/>
      <c r="AP614" s="84"/>
      <c r="AQ614" s="84"/>
      <c r="AR614" s="84"/>
    </row>
    <row r="615" spans="2:44" s="146" customFormat="1" x14ac:dyDescent="0.2">
      <c r="B615" s="94"/>
      <c r="C615" s="94"/>
      <c r="D615" s="94"/>
      <c r="E615" s="94"/>
      <c r="F615" s="85"/>
      <c r="G615" s="85"/>
      <c r="H615" s="85"/>
      <c r="I615" s="85"/>
      <c r="J615" s="85"/>
      <c r="K615" s="85"/>
      <c r="L615" s="85"/>
      <c r="M615" s="85"/>
      <c r="N615" s="86"/>
      <c r="O615" s="86"/>
      <c r="P615" s="86"/>
      <c r="Q615" s="86"/>
      <c r="R615" s="87"/>
      <c r="S615" s="98"/>
      <c r="T615" s="141"/>
      <c r="U615" s="120"/>
      <c r="V615" s="135"/>
      <c r="W615" s="85"/>
      <c r="X615" s="118"/>
      <c r="Z615" s="82"/>
      <c r="AA615" s="82"/>
      <c r="AB615" s="145"/>
      <c r="AC615" s="143"/>
      <c r="AD615" s="152"/>
      <c r="AE615" s="152"/>
      <c r="AF615" s="152"/>
      <c r="AH615" s="84"/>
      <c r="AI615" s="84"/>
      <c r="AJ615" s="84"/>
      <c r="AK615" s="84"/>
      <c r="AL615" s="84"/>
      <c r="AM615" s="84"/>
      <c r="AN615" s="84"/>
      <c r="AO615" s="84"/>
      <c r="AP615" s="84"/>
      <c r="AQ615" s="84"/>
      <c r="AR615" s="84"/>
    </row>
    <row r="616" spans="2:44" s="146" customFormat="1" x14ac:dyDescent="0.2">
      <c r="B616" s="94"/>
      <c r="C616" s="94"/>
      <c r="D616" s="94"/>
      <c r="E616" s="94"/>
      <c r="F616" s="85"/>
      <c r="G616" s="85"/>
      <c r="H616" s="85"/>
      <c r="I616" s="85"/>
      <c r="J616" s="85"/>
      <c r="K616" s="85"/>
      <c r="L616" s="85"/>
      <c r="M616" s="85"/>
      <c r="N616" s="86"/>
      <c r="O616" s="86"/>
      <c r="P616" s="86"/>
      <c r="Q616" s="86"/>
      <c r="R616" s="87"/>
      <c r="S616" s="98"/>
      <c r="T616" s="141"/>
      <c r="U616" s="120"/>
      <c r="V616" s="135"/>
      <c r="W616" s="85"/>
      <c r="X616" s="118"/>
      <c r="Z616" s="82"/>
      <c r="AA616" s="82"/>
      <c r="AB616" s="145"/>
      <c r="AC616" s="143"/>
      <c r="AD616" s="152"/>
      <c r="AE616" s="152"/>
      <c r="AF616" s="152"/>
      <c r="AH616" s="84"/>
      <c r="AI616" s="84"/>
      <c r="AJ616" s="84"/>
      <c r="AK616" s="84"/>
      <c r="AL616" s="84"/>
      <c r="AM616" s="84"/>
      <c r="AN616" s="84"/>
      <c r="AO616" s="84"/>
      <c r="AP616" s="84"/>
      <c r="AQ616" s="84"/>
      <c r="AR616" s="84"/>
    </row>
    <row r="617" spans="2:44" s="146" customFormat="1" x14ac:dyDescent="0.2">
      <c r="B617" s="94"/>
      <c r="C617" s="94"/>
      <c r="D617" s="94"/>
      <c r="E617" s="94"/>
      <c r="F617" s="85"/>
      <c r="G617" s="85"/>
      <c r="H617" s="85"/>
      <c r="I617" s="85"/>
      <c r="J617" s="85"/>
      <c r="K617" s="85"/>
      <c r="L617" s="85"/>
      <c r="M617" s="85"/>
      <c r="N617" s="86"/>
      <c r="O617" s="86"/>
      <c r="P617" s="86"/>
      <c r="Q617" s="86"/>
      <c r="R617" s="87"/>
      <c r="S617" s="98"/>
      <c r="T617" s="141"/>
      <c r="U617" s="120"/>
      <c r="V617" s="135"/>
      <c r="W617" s="85"/>
      <c r="X617" s="118"/>
      <c r="Z617" s="82"/>
      <c r="AA617" s="82"/>
      <c r="AB617" s="145"/>
      <c r="AC617" s="143"/>
      <c r="AD617" s="152"/>
      <c r="AE617" s="152"/>
      <c r="AF617" s="152"/>
      <c r="AH617" s="84"/>
      <c r="AI617" s="84"/>
      <c r="AJ617" s="84"/>
      <c r="AK617" s="84"/>
      <c r="AL617" s="84"/>
      <c r="AM617" s="84"/>
      <c r="AN617" s="84"/>
      <c r="AO617" s="84"/>
      <c r="AP617" s="84"/>
      <c r="AQ617" s="84"/>
      <c r="AR617" s="84"/>
    </row>
    <row r="618" spans="2:44" s="146" customFormat="1" x14ac:dyDescent="0.2">
      <c r="B618" s="94"/>
      <c r="C618" s="94"/>
      <c r="D618" s="94"/>
      <c r="E618" s="94"/>
      <c r="F618" s="85"/>
      <c r="G618" s="85"/>
      <c r="H618" s="85"/>
      <c r="I618" s="85"/>
      <c r="J618" s="85"/>
      <c r="K618" s="85"/>
      <c r="L618" s="85"/>
      <c r="M618" s="85"/>
      <c r="N618" s="86"/>
      <c r="O618" s="86"/>
      <c r="P618" s="86"/>
      <c r="Q618" s="86"/>
      <c r="R618" s="87"/>
      <c r="S618" s="98"/>
      <c r="T618" s="141"/>
      <c r="U618" s="120"/>
      <c r="V618" s="135"/>
      <c r="W618" s="85"/>
      <c r="X618" s="118"/>
      <c r="Z618" s="82"/>
      <c r="AA618" s="82"/>
      <c r="AB618" s="145"/>
      <c r="AC618" s="143"/>
      <c r="AD618" s="152"/>
      <c r="AE618" s="152"/>
      <c r="AF618" s="152"/>
      <c r="AH618" s="84"/>
      <c r="AI618" s="84"/>
      <c r="AJ618" s="84"/>
      <c r="AK618" s="84"/>
      <c r="AL618" s="84"/>
      <c r="AM618" s="84"/>
      <c r="AN618" s="84"/>
      <c r="AO618" s="84"/>
      <c r="AP618" s="84"/>
      <c r="AQ618" s="84"/>
      <c r="AR618" s="84"/>
    </row>
    <row r="619" spans="2:44" s="146" customFormat="1" x14ac:dyDescent="0.2">
      <c r="B619" s="94"/>
      <c r="C619" s="94"/>
      <c r="D619" s="94"/>
      <c r="E619" s="94"/>
      <c r="F619" s="85"/>
      <c r="G619" s="85"/>
      <c r="H619" s="85"/>
      <c r="I619" s="85"/>
      <c r="J619" s="85"/>
      <c r="K619" s="85"/>
      <c r="L619" s="85"/>
      <c r="M619" s="85"/>
      <c r="N619" s="86"/>
      <c r="O619" s="86"/>
      <c r="P619" s="86"/>
      <c r="Q619" s="86"/>
      <c r="R619" s="87"/>
      <c r="S619" s="98"/>
      <c r="T619" s="141"/>
      <c r="U619" s="120"/>
      <c r="V619" s="135"/>
      <c r="W619" s="85"/>
      <c r="X619" s="118"/>
      <c r="Z619" s="82"/>
      <c r="AA619" s="82"/>
      <c r="AB619" s="145"/>
      <c r="AC619" s="143"/>
      <c r="AD619" s="152"/>
      <c r="AE619" s="152"/>
      <c r="AF619" s="152"/>
      <c r="AH619" s="84"/>
      <c r="AI619" s="84"/>
      <c r="AJ619" s="84"/>
      <c r="AK619" s="84"/>
      <c r="AL619" s="84"/>
      <c r="AM619" s="84"/>
      <c r="AN619" s="84"/>
      <c r="AO619" s="84"/>
      <c r="AP619" s="84"/>
      <c r="AQ619" s="84"/>
      <c r="AR619" s="84"/>
    </row>
    <row r="620" spans="2:44" s="146" customFormat="1" x14ac:dyDescent="0.2">
      <c r="B620" s="94"/>
      <c r="C620" s="94"/>
      <c r="D620" s="94"/>
      <c r="E620" s="94"/>
      <c r="F620" s="85"/>
      <c r="G620" s="85"/>
      <c r="H620" s="85"/>
      <c r="I620" s="85"/>
      <c r="J620" s="85"/>
      <c r="K620" s="85"/>
      <c r="L620" s="85"/>
      <c r="M620" s="85"/>
      <c r="N620" s="86"/>
      <c r="O620" s="86"/>
      <c r="P620" s="86"/>
      <c r="Q620" s="86"/>
      <c r="R620" s="87"/>
      <c r="S620" s="98"/>
      <c r="T620" s="141"/>
      <c r="U620" s="120"/>
      <c r="V620" s="135"/>
      <c r="W620" s="85"/>
      <c r="X620" s="118"/>
      <c r="Z620" s="82"/>
      <c r="AA620" s="82"/>
      <c r="AB620" s="145"/>
      <c r="AC620" s="143"/>
      <c r="AD620" s="152"/>
      <c r="AE620" s="152"/>
      <c r="AF620" s="152"/>
      <c r="AH620" s="84"/>
      <c r="AI620" s="84"/>
      <c r="AJ620" s="84"/>
      <c r="AK620" s="84"/>
      <c r="AL620" s="84"/>
      <c r="AM620" s="84"/>
      <c r="AN620" s="84"/>
      <c r="AO620" s="84"/>
      <c r="AP620" s="84"/>
      <c r="AQ620" s="84"/>
      <c r="AR620" s="84"/>
    </row>
    <row r="621" spans="2:44" s="146" customFormat="1" x14ac:dyDescent="0.2">
      <c r="B621" s="94"/>
      <c r="C621" s="94"/>
      <c r="D621" s="94"/>
      <c r="E621" s="94"/>
      <c r="F621" s="85"/>
      <c r="G621" s="85"/>
      <c r="H621" s="85"/>
      <c r="I621" s="85"/>
      <c r="J621" s="85"/>
      <c r="K621" s="85"/>
      <c r="L621" s="85"/>
      <c r="M621" s="85"/>
      <c r="N621" s="86"/>
      <c r="O621" s="86"/>
      <c r="P621" s="86"/>
      <c r="Q621" s="86"/>
      <c r="R621" s="87"/>
      <c r="S621" s="98"/>
      <c r="T621" s="141"/>
      <c r="U621" s="120"/>
      <c r="V621" s="135"/>
      <c r="W621" s="85"/>
      <c r="X621" s="118"/>
      <c r="Z621" s="82"/>
      <c r="AA621" s="82"/>
      <c r="AB621" s="145"/>
      <c r="AC621" s="143"/>
      <c r="AD621" s="152"/>
      <c r="AE621" s="152"/>
      <c r="AF621" s="152"/>
      <c r="AH621" s="84"/>
      <c r="AI621" s="84"/>
      <c r="AJ621" s="84"/>
      <c r="AK621" s="84"/>
      <c r="AL621" s="84"/>
      <c r="AM621" s="84"/>
      <c r="AN621" s="84"/>
      <c r="AO621" s="84"/>
      <c r="AP621" s="84"/>
      <c r="AQ621" s="84"/>
      <c r="AR621" s="84"/>
    </row>
    <row r="622" spans="2:44" s="146" customFormat="1" x14ac:dyDescent="0.2">
      <c r="B622" s="94"/>
      <c r="C622" s="94"/>
      <c r="D622" s="94"/>
      <c r="E622" s="94"/>
      <c r="F622" s="85"/>
      <c r="G622" s="85"/>
      <c r="H622" s="85"/>
      <c r="I622" s="85"/>
      <c r="J622" s="85"/>
      <c r="K622" s="85"/>
      <c r="L622" s="85"/>
      <c r="M622" s="85"/>
      <c r="N622" s="86"/>
      <c r="O622" s="86"/>
      <c r="P622" s="86"/>
      <c r="Q622" s="86"/>
      <c r="R622" s="87"/>
      <c r="S622" s="98"/>
      <c r="T622" s="141"/>
      <c r="U622" s="120"/>
      <c r="V622" s="135"/>
      <c r="W622" s="85"/>
      <c r="X622" s="118"/>
      <c r="Z622" s="82"/>
      <c r="AA622" s="82"/>
      <c r="AB622" s="145"/>
      <c r="AC622" s="143"/>
      <c r="AD622" s="152"/>
      <c r="AE622" s="152"/>
      <c r="AF622" s="152"/>
      <c r="AH622" s="84"/>
      <c r="AI622" s="84"/>
      <c r="AJ622" s="84"/>
      <c r="AK622" s="84"/>
      <c r="AL622" s="84"/>
      <c r="AM622" s="84"/>
      <c r="AN622" s="84"/>
      <c r="AO622" s="84"/>
      <c r="AP622" s="84"/>
      <c r="AQ622" s="84"/>
      <c r="AR622" s="84"/>
    </row>
    <row r="623" spans="2:44" s="146" customFormat="1" x14ac:dyDescent="0.2">
      <c r="B623" s="94"/>
      <c r="C623" s="94"/>
      <c r="D623" s="94"/>
      <c r="E623" s="94"/>
      <c r="F623" s="85"/>
      <c r="G623" s="85"/>
      <c r="H623" s="85"/>
      <c r="I623" s="85"/>
      <c r="J623" s="85"/>
      <c r="K623" s="85"/>
      <c r="L623" s="85"/>
      <c r="M623" s="85"/>
      <c r="N623" s="86"/>
      <c r="O623" s="86"/>
      <c r="P623" s="86"/>
      <c r="Q623" s="86"/>
      <c r="R623" s="87"/>
      <c r="S623" s="98"/>
      <c r="T623" s="141"/>
      <c r="U623" s="120"/>
      <c r="V623" s="135"/>
      <c r="W623" s="85"/>
      <c r="X623" s="118"/>
      <c r="Z623" s="82"/>
      <c r="AA623" s="82"/>
      <c r="AB623" s="145"/>
      <c r="AC623" s="143"/>
      <c r="AD623" s="152"/>
      <c r="AE623" s="152"/>
      <c r="AF623" s="152"/>
      <c r="AH623" s="84"/>
      <c r="AI623" s="84"/>
      <c r="AJ623" s="84"/>
      <c r="AK623" s="84"/>
      <c r="AL623" s="84"/>
      <c r="AM623" s="84"/>
      <c r="AN623" s="84"/>
      <c r="AO623" s="84"/>
      <c r="AP623" s="84"/>
      <c r="AQ623" s="84"/>
      <c r="AR623" s="84"/>
    </row>
    <row r="624" spans="2:44" s="146" customFormat="1" x14ac:dyDescent="0.2">
      <c r="B624" s="94"/>
      <c r="C624" s="94"/>
      <c r="D624" s="94"/>
      <c r="E624" s="94"/>
      <c r="F624" s="85"/>
      <c r="G624" s="85"/>
      <c r="H624" s="85"/>
      <c r="I624" s="85"/>
      <c r="J624" s="85"/>
      <c r="K624" s="85"/>
      <c r="L624" s="85"/>
      <c r="M624" s="85"/>
      <c r="N624" s="86"/>
      <c r="O624" s="86"/>
      <c r="P624" s="86"/>
      <c r="Q624" s="86"/>
      <c r="R624" s="87"/>
      <c r="S624" s="98"/>
      <c r="T624" s="141"/>
      <c r="U624" s="120"/>
      <c r="V624" s="135"/>
      <c r="W624" s="85"/>
      <c r="X624" s="118"/>
      <c r="Z624" s="82"/>
      <c r="AA624" s="82"/>
      <c r="AB624" s="145"/>
      <c r="AC624" s="143"/>
      <c r="AD624" s="152"/>
      <c r="AE624" s="152"/>
      <c r="AF624" s="152"/>
      <c r="AH624" s="84"/>
      <c r="AI624" s="84"/>
      <c r="AJ624" s="84"/>
      <c r="AK624" s="84"/>
      <c r="AL624" s="84"/>
      <c r="AM624" s="84"/>
      <c r="AN624" s="84"/>
      <c r="AO624" s="84"/>
      <c r="AP624" s="84"/>
      <c r="AQ624" s="84"/>
      <c r="AR624" s="84"/>
    </row>
    <row r="625" spans="2:44" s="146" customFormat="1" x14ac:dyDescent="0.2">
      <c r="B625" s="94"/>
      <c r="C625" s="94"/>
      <c r="D625" s="94"/>
      <c r="E625" s="94"/>
      <c r="F625" s="85"/>
      <c r="G625" s="85"/>
      <c r="H625" s="85"/>
      <c r="I625" s="85"/>
      <c r="J625" s="85"/>
      <c r="K625" s="85"/>
      <c r="L625" s="85"/>
      <c r="M625" s="85"/>
      <c r="N625" s="86"/>
      <c r="O625" s="86"/>
      <c r="P625" s="86"/>
      <c r="Q625" s="86"/>
      <c r="R625" s="87"/>
      <c r="S625" s="98"/>
      <c r="T625" s="141"/>
      <c r="U625" s="120"/>
      <c r="V625" s="135"/>
      <c r="W625" s="85"/>
      <c r="X625" s="118"/>
      <c r="Z625" s="82"/>
      <c r="AA625" s="82"/>
      <c r="AB625" s="145"/>
      <c r="AC625" s="143"/>
      <c r="AD625" s="152"/>
      <c r="AE625" s="152"/>
      <c r="AF625" s="152"/>
      <c r="AH625" s="84"/>
      <c r="AI625" s="84"/>
      <c r="AJ625" s="84"/>
      <c r="AK625" s="84"/>
      <c r="AL625" s="84"/>
      <c r="AM625" s="84"/>
      <c r="AN625" s="84"/>
      <c r="AO625" s="84"/>
      <c r="AP625" s="84"/>
      <c r="AQ625" s="84"/>
      <c r="AR625" s="84"/>
    </row>
    <row r="626" spans="2:44" s="146" customFormat="1" x14ac:dyDescent="0.2">
      <c r="B626" s="94"/>
      <c r="C626" s="94"/>
      <c r="D626" s="94"/>
      <c r="E626" s="94"/>
      <c r="F626" s="85"/>
      <c r="G626" s="85"/>
      <c r="H626" s="85"/>
      <c r="I626" s="85"/>
      <c r="J626" s="85"/>
      <c r="K626" s="85"/>
      <c r="L626" s="85"/>
      <c r="M626" s="85"/>
      <c r="N626" s="86"/>
      <c r="O626" s="86"/>
      <c r="P626" s="86"/>
      <c r="Q626" s="86"/>
      <c r="R626" s="87"/>
      <c r="S626" s="98"/>
      <c r="T626" s="141"/>
      <c r="U626" s="120"/>
      <c r="V626" s="135"/>
      <c r="W626" s="85"/>
      <c r="X626" s="118"/>
      <c r="Z626" s="82"/>
      <c r="AA626" s="82"/>
      <c r="AB626" s="145"/>
      <c r="AC626" s="143"/>
      <c r="AD626" s="152"/>
      <c r="AE626" s="152"/>
      <c r="AF626" s="152"/>
      <c r="AH626" s="84"/>
      <c r="AI626" s="84"/>
      <c r="AJ626" s="84"/>
      <c r="AK626" s="84"/>
      <c r="AL626" s="84"/>
      <c r="AM626" s="84"/>
      <c r="AN626" s="84"/>
      <c r="AO626" s="84"/>
      <c r="AP626" s="84"/>
      <c r="AQ626" s="84"/>
      <c r="AR626" s="84"/>
    </row>
    <row r="627" spans="2:44" s="146" customFormat="1" x14ac:dyDescent="0.2">
      <c r="B627" s="94"/>
      <c r="C627" s="94"/>
      <c r="D627" s="94"/>
      <c r="E627" s="94"/>
      <c r="F627" s="85"/>
      <c r="G627" s="85"/>
      <c r="H627" s="85"/>
      <c r="I627" s="85"/>
      <c r="J627" s="85"/>
      <c r="K627" s="85"/>
      <c r="L627" s="85"/>
      <c r="M627" s="85"/>
      <c r="N627" s="86"/>
      <c r="O627" s="86"/>
      <c r="P627" s="86"/>
      <c r="Q627" s="86"/>
      <c r="R627" s="87"/>
      <c r="S627" s="98"/>
      <c r="T627" s="141"/>
      <c r="U627" s="120"/>
      <c r="V627" s="135"/>
      <c r="W627" s="85"/>
      <c r="X627" s="118"/>
      <c r="Z627" s="82"/>
      <c r="AA627" s="82"/>
      <c r="AB627" s="145"/>
      <c r="AC627" s="143"/>
      <c r="AD627" s="152"/>
      <c r="AE627" s="152"/>
      <c r="AF627" s="152"/>
      <c r="AH627" s="84"/>
      <c r="AI627" s="84"/>
      <c r="AJ627" s="84"/>
      <c r="AK627" s="84"/>
      <c r="AL627" s="84"/>
      <c r="AM627" s="84"/>
      <c r="AN627" s="84"/>
      <c r="AO627" s="84"/>
      <c r="AP627" s="84"/>
      <c r="AQ627" s="84"/>
      <c r="AR627" s="84"/>
    </row>
    <row r="628" spans="2:44" s="146" customFormat="1" x14ac:dyDescent="0.2">
      <c r="B628" s="94"/>
      <c r="C628" s="94"/>
      <c r="D628" s="94"/>
      <c r="E628" s="94"/>
      <c r="F628" s="85"/>
      <c r="G628" s="85"/>
      <c r="H628" s="85"/>
      <c r="I628" s="85"/>
      <c r="J628" s="85"/>
      <c r="K628" s="85"/>
      <c r="L628" s="85"/>
      <c r="M628" s="85"/>
      <c r="N628" s="86"/>
      <c r="O628" s="86"/>
      <c r="P628" s="86"/>
      <c r="Q628" s="86"/>
      <c r="R628" s="87"/>
      <c r="S628" s="98"/>
      <c r="T628" s="141"/>
      <c r="U628" s="120"/>
      <c r="V628" s="135"/>
      <c r="W628" s="85"/>
      <c r="X628" s="118"/>
      <c r="Z628" s="82"/>
      <c r="AA628" s="82"/>
      <c r="AB628" s="145"/>
      <c r="AC628" s="143"/>
      <c r="AD628" s="152"/>
      <c r="AE628" s="152"/>
      <c r="AF628" s="152"/>
      <c r="AH628" s="84"/>
      <c r="AI628" s="84"/>
      <c r="AJ628" s="84"/>
      <c r="AK628" s="84"/>
      <c r="AL628" s="84"/>
      <c r="AM628" s="84"/>
      <c r="AN628" s="84"/>
      <c r="AO628" s="84"/>
      <c r="AP628" s="84"/>
      <c r="AQ628" s="84"/>
      <c r="AR628" s="84"/>
    </row>
    <row r="629" spans="2:44" s="146" customFormat="1" x14ac:dyDescent="0.2">
      <c r="B629" s="94"/>
      <c r="C629" s="94"/>
      <c r="D629" s="94"/>
      <c r="E629" s="94"/>
      <c r="F629" s="85"/>
      <c r="G629" s="85"/>
      <c r="H629" s="85"/>
      <c r="I629" s="85"/>
      <c r="J629" s="85"/>
      <c r="K629" s="85"/>
      <c r="L629" s="85"/>
      <c r="M629" s="85"/>
      <c r="N629" s="86"/>
      <c r="O629" s="86"/>
      <c r="P629" s="86"/>
      <c r="Q629" s="86"/>
      <c r="R629" s="87"/>
      <c r="S629" s="98"/>
      <c r="T629" s="141"/>
      <c r="U629" s="120"/>
      <c r="V629" s="135"/>
      <c r="W629" s="85"/>
      <c r="X629" s="118"/>
      <c r="Z629" s="82"/>
      <c r="AA629" s="82"/>
      <c r="AB629" s="145"/>
      <c r="AC629" s="143"/>
      <c r="AD629" s="152"/>
      <c r="AE629" s="152"/>
      <c r="AF629" s="152"/>
      <c r="AH629" s="84"/>
      <c r="AI629" s="84"/>
      <c r="AJ629" s="84"/>
      <c r="AK629" s="84"/>
      <c r="AL629" s="84"/>
      <c r="AM629" s="84"/>
      <c r="AN629" s="84"/>
      <c r="AO629" s="84"/>
      <c r="AP629" s="84"/>
      <c r="AQ629" s="84"/>
      <c r="AR629" s="84"/>
    </row>
    <row r="630" spans="2:44" s="146" customFormat="1" x14ac:dyDescent="0.2">
      <c r="B630" s="94"/>
      <c r="C630" s="94"/>
      <c r="D630" s="94"/>
      <c r="E630" s="94"/>
      <c r="F630" s="85"/>
      <c r="G630" s="85"/>
      <c r="H630" s="85"/>
      <c r="I630" s="85"/>
      <c r="J630" s="85"/>
      <c r="K630" s="85"/>
      <c r="L630" s="85"/>
      <c r="M630" s="85"/>
      <c r="N630" s="86"/>
      <c r="O630" s="86"/>
      <c r="P630" s="86"/>
      <c r="Q630" s="86"/>
      <c r="R630" s="87"/>
      <c r="S630" s="98"/>
      <c r="T630" s="141"/>
      <c r="U630" s="120"/>
      <c r="V630" s="135"/>
      <c r="W630" s="85"/>
      <c r="X630" s="118"/>
      <c r="Z630" s="82"/>
      <c r="AA630" s="82"/>
      <c r="AB630" s="145"/>
      <c r="AC630" s="143"/>
      <c r="AD630" s="152"/>
      <c r="AE630" s="152"/>
      <c r="AF630" s="152"/>
      <c r="AH630" s="84"/>
      <c r="AI630" s="84"/>
      <c r="AJ630" s="84"/>
      <c r="AK630" s="84"/>
      <c r="AL630" s="84"/>
      <c r="AM630" s="84"/>
      <c r="AN630" s="84"/>
      <c r="AO630" s="84"/>
      <c r="AP630" s="84"/>
      <c r="AQ630" s="84"/>
      <c r="AR630" s="84"/>
    </row>
    <row r="631" spans="2:44" s="146" customFormat="1" x14ac:dyDescent="0.2">
      <c r="B631" s="94"/>
      <c r="C631" s="94"/>
      <c r="D631" s="94"/>
      <c r="E631" s="94"/>
      <c r="F631" s="85"/>
      <c r="G631" s="85"/>
      <c r="H631" s="85"/>
      <c r="I631" s="85"/>
      <c r="J631" s="85"/>
      <c r="K631" s="85"/>
      <c r="L631" s="85"/>
      <c r="M631" s="85"/>
      <c r="N631" s="86"/>
      <c r="O631" s="86"/>
      <c r="P631" s="86"/>
      <c r="Q631" s="86"/>
      <c r="R631" s="87"/>
      <c r="S631" s="98"/>
      <c r="T631" s="141"/>
      <c r="U631" s="120"/>
      <c r="V631" s="135"/>
      <c r="W631" s="85"/>
      <c r="X631" s="118"/>
      <c r="Z631" s="82"/>
      <c r="AA631" s="82"/>
      <c r="AB631" s="145"/>
      <c r="AC631" s="143"/>
      <c r="AD631" s="152"/>
      <c r="AE631" s="152"/>
      <c r="AF631" s="152"/>
      <c r="AH631" s="84"/>
      <c r="AI631" s="84"/>
      <c r="AJ631" s="84"/>
      <c r="AK631" s="84"/>
      <c r="AL631" s="84"/>
      <c r="AM631" s="84"/>
      <c r="AN631" s="84"/>
      <c r="AO631" s="84"/>
      <c r="AP631" s="84"/>
      <c r="AQ631" s="84"/>
      <c r="AR631" s="84"/>
    </row>
    <row r="632" spans="2:44" s="146" customFormat="1" x14ac:dyDescent="0.2">
      <c r="B632" s="94"/>
      <c r="C632" s="94"/>
      <c r="D632" s="94"/>
      <c r="E632" s="94"/>
      <c r="F632" s="85"/>
      <c r="G632" s="85"/>
      <c r="H632" s="85"/>
      <c r="I632" s="85"/>
      <c r="J632" s="85"/>
      <c r="K632" s="85"/>
      <c r="L632" s="85"/>
      <c r="M632" s="85"/>
      <c r="N632" s="86"/>
      <c r="O632" s="86"/>
      <c r="P632" s="86"/>
      <c r="Q632" s="86"/>
      <c r="R632" s="87"/>
      <c r="S632" s="98"/>
      <c r="T632" s="141"/>
      <c r="U632" s="120"/>
      <c r="V632" s="135"/>
      <c r="W632" s="85"/>
      <c r="X632" s="118"/>
      <c r="Z632" s="82"/>
      <c r="AA632" s="82"/>
      <c r="AB632" s="145"/>
      <c r="AC632" s="143"/>
      <c r="AD632" s="152"/>
      <c r="AE632" s="152"/>
      <c r="AF632" s="152"/>
      <c r="AH632" s="84"/>
      <c r="AI632" s="84"/>
      <c r="AJ632" s="84"/>
      <c r="AK632" s="84"/>
      <c r="AL632" s="84"/>
      <c r="AM632" s="84"/>
      <c r="AN632" s="84"/>
      <c r="AO632" s="84"/>
      <c r="AP632" s="84"/>
      <c r="AQ632" s="84"/>
      <c r="AR632" s="84"/>
    </row>
    <row r="633" spans="2:44" s="146" customFormat="1" x14ac:dyDescent="0.2">
      <c r="B633" s="94"/>
      <c r="C633" s="94"/>
      <c r="D633" s="94"/>
      <c r="E633" s="94"/>
      <c r="F633" s="85"/>
      <c r="G633" s="85"/>
      <c r="H633" s="85"/>
      <c r="I633" s="85"/>
      <c r="J633" s="85"/>
      <c r="K633" s="85"/>
      <c r="L633" s="85"/>
      <c r="M633" s="85"/>
      <c r="N633" s="86"/>
      <c r="O633" s="86"/>
      <c r="P633" s="86"/>
      <c r="Q633" s="86"/>
      <c r="R633" s="87"/>
      <c r="S633" s="98"/>
      <c r="T633" s="141"/>
      <c r="U633" s="120"/>
      <c r="V633" s="135"/>
      <c r="W633" s="85"/>
      <c r="X633" s="118"/>
      <c r="Z633" s="82"/>
      <c r="AA633" s="82"/>
      <c r="AB633" s="145"/>
      <c r="AC633" s="143"/>
      <c r="AD633" s="152"/>
      <c r="AE633" s="152"/>
      <c r="AF633" s="152"/>
      <c r="AH633" s="84"/>
      <c r="AI633" s="84"/>
      <c r="AJ633" s="84"/>
      <c r="AK633" s="84"/>
      <c r="AL633" s="84"/>
      <c r="AM633" s="84"/>
      <c r="AN633" s="84"/>
      <c r="AO633" s="84"/>
      <c r="AP633" s="84"/>
      <c r="AQ633" s="84"/>
      <c r="AR633" s="84"/>
    </row>
    <row r="634" spans="2:44" s="146" customFormat="1" x14ac:dyDescent="0.2">
      <c r="B634" s="94"/>
      <c r="C634" s="94"/>
      <c r="D634" s="94"/>
      <c r="E634" s="94"/>
      <c r="F634" s="85"/>
      <c r="G634" s="85"/>
      <c r="H634" s="85"/>
      <c r="I634" s="85"/>
      <c r="J634" s="85"/>
      <c r="K634" s="85"/>
      <c r="L634" s="85"/>
      <c r="M634" s="85"/>
      <c r="N634" s="86"/>
      <c r="O634" s="86"/>
      <c r="P634" s="86"/>
      <c r="Q634" s="86"/>
      <c r="R634" s="87"/>
      <c r="S634" s="98"/>
      <c r="T634" s="141"/>
      <c r="U634" s="120"/>
      <c r="V634" s="135"/>
      <c r="W634" s="85"/>
      <c r="X634" s="118"/>
      <c r="Z634" s="82"/>
      <c r="AA634" s="82"/>
      <c r="AB634" s="145"/>
      <c r="AC634" s="143"/>
      <c r="AD634" s="152"/>
      <c r="AE634" s="152"/>
      <c r="AF634" s="152"/>
      <c r="AH634" s="84"/>
      <c r="AI634" s="84"/>
      <c r="AJ634" s="84"/>
      <c r="AK634" s="84"/>
      <c r="AL634" s="84"/>
      <c r="AM634" s="84"/>
      <c r="AN634" s="84"/>
      <c r="AO634" s="84"/>
      <c r="AP634" s="84"/>
      <c r="AQ634" s="84"/>
      <c r="AR634" s="84"/>
    </row>
    <row r="635" spans="2:44" s="146" customFormat="1" x14ac:dyDescent="0.2">
      <c r="B635" s="94"/>
      <c r="C635" s="94"/>
      <c r="D635" s="94"/>
      <c r="E635" s="94"/>
      <c r="F635" s="85"/>
      <c r="G635" s="85"/>
      <c r="H635" s="85"/>
      <c r="I635" s="85"/>
      <c r="J635" s="85"/>
      <c r="K635" s="85"/>
      <c r="L635" s="85"/>
      <c r="M635" s="85"/>
      <c r="N635" s="86"/>
      <c r="O635" s="86"/>
      <c r="P635" s="86"/>
      <c r="Q635" s="86"/>
      <c r="R635" s="87"/>
      <c r="S635" s="98"/>
      <c r="T635" s="141"/>
      <c r="U635" s="120"/>
      <c r="V635" s="135"/>
      <c r="W635" s="85"/>
      <c r="X635" s="118"/>
      <c r="Z635" s="82"/>
      <c r="AA635" s="82"/>
      <c r="AB635" s="145"/>
      <c r="AC635" s="143"/>
      <c r="AD635" s="152"/>
      <c r="AE635" s="152"/>
      <c r="AF635" s="152"/>
      <c r="AH635" s="84"/>
      <c r="AI635" s="84"/>
      <c r="AJ635" s="84"/>
      <c r="AK635" s="84"/>
      <c r="AL635" s="84"/>
      <c r="AM635" s="84"/>
      <c r="AN635" s="84"/>
      <c r="AO635" s="84"/>
      <c r="AP635" s="84"/>
      <c r="AQ635" s="84"/>
      <c r="AR635" s="84"/>
    </row>
    <row r="636" spans="2:44" s="146" customFormat="1" x14ac:dyDescent="0.2">
      <c r="B636" s="94"/>
      <c r="C636" s="94"/>
      <c r="D636" s="94"/>
      <c r="E636" s="94"/>
      <c r="F636" s="85"/>
      <c r="G636" s="85"/>
      <c r="H636" s="85"/>
      <c r="I636" s="85"/>
      <c r="J636" s="85"/>
      <c r="K636" s="85"/>
      <c r="L636" s="85"/>
      <c r="M636" s="85"/>
      <c r="N636" s="86"/>
      <c r="O636" s="86"/>
      <c r="P636" s="86"/>
      <c r="Q636" s="86"/>
      <c r="R636" s="87"/>
      <c r="S636" s="98"/>
      <c r="T636" s="141"/>
      <c r="U636" s="120"/>
      <c r="V636" s="135"/>
      <c r="W636" s="85"/>
      <c r="X636" s="118"/>
      <c r="Z636" s="82"/>
      <c r="AA636" s="82"/>
      <c r="AB636" s="145"/>
      <c r="AC636" s="143"/>
      <c r="AD636" s="152"/>
      <c r="AE636" s="152"/>
      <c r="AF636" s="152"/>
      <c r="AH636" s="84"/>
      <c r="AI636" s="84"/>
      <c r="AJ636" s="84"/>
      <c r="AK636" s="84"/>
      <c r="AL636" s="84"/>
      <c r="AM636" s="84"/>
      <c r="AN636" s="84"/>
      <c r="AO636" s="84"/>
      <c r="AP636" s="84"/>
      <c r="AQ636" s="84"/>
      <c r="AR636" s="84"/>
    </row>
    <row r="637" spans="2:44" s="146" customFormat="1" x14ac:dyDescent="0.2">
      <c r="B637" s="94"/>
      <c r="C637" s="94"/>
      <c r="D637" s="94"/>
      <c r="E637" s="94"/>
      <c r="F637" s="85"/>
      <c r="G637" s="85"/>
      <c r="H637" s="85"/>
      <c r="I637" s="85"/>
      <c r="J637" s="85"/>
      <c r="K637" s="85"/>
      <c r="L637" s="85"/>
      <c r="M637" s="85"/>
      <c r="N637" s="86"/>
      <c r="O637" s="86"/>
      <c r="P637" s="86"/>
      <c r="Q637" s="86"/>
      <c r="R637" s="87"/>
      <c r="S637" s="98"/>
      <c r="T637" s="141"/>
      <c r="U637" s="120"/>
      <c r="V637" s="135"/>
      <c r="W637" s="85"/>
      <c r="X637" s="118"/>
      <c r="Z637" s="82"/>
      <c r="AA637" s="82"/>
      <c r="AB637" s="145"/>
      <c r="AC637" s="143"/>
      <c r="AD637" s="152"/>
      <c r="AE637" s="152"/>
      <c r="AF637" s="152"/>
      <c r="AH637" s="84"/>
      <c r="AI637" s="84"/>
      <c r="AJ637" s="84"/>
      <c r="AK637" s="84"/>
      <c r="AL637" s="84"/>
      <c r="AM637" s="84"/>
      <c r="AN637" s="84"/>
      <c r="AO637" s="84"/>
      <c r="AP637" s="84"/>
      <c r="AQ637" s="84"/>
      <c r="AR637" s="84"/>
    </row>
    <row r="638" spans="2:44" s="146" customFormat="1" x14ac:dyDescent="0.2">
      <c r="B638" s="94"/>
      <c r="C638" s="94"/>
      <c r="D638" s="94"/>
      <c r="E638" s="94"/>
      <c r="F638" s="85"/>
      <c r="G638" s="85"/>
      <c r="H638" s="85"/>
      <c r="I638" s="85"/>
      <c r="J638" s="85"/>
      <c r="K638" s="85"/>
      <c r="L638" s="85"/>
      <c r="M638" s="85"/>
      <c r="N638" s="86"/>
      <c r="O638" s="86"/>
      <c r="P638" s="86"/>
      <c r="Q638" s="86"/>
      <c r="R638" s="87"/>
      <c r="S638" s="98"/>
      <c r="T638" s="141"/>
      <c r="U638" s="120"/>
      <c r="V638" s="135"/>
      <c r="W638" s="85"/>
      <c r="X638" s="118"/>
      <c r="Z638" s="82"/>
      <c r="AA638" s="82"/>
      <c r="AB638" s="145"/>
      <c r="AC638" s="143"/>
      <c r="AD638" s="152"/>
      <c r="AE638" s="152"/>
      <c r="AF638" s="152"/>
      <c r="AH638" s="84"/>
      <c r="AI638" s="84"/>
      <c r="AJ638" s="84"/>
      <c r="AK638" s="84"/>
      <c r="AL638" s="84"/>
      <c r="AM638" s="84"/>
      <c r="AN638" s="84"/>
      <c r="AO638" s="84"/>
      <c r="AP638" s="84"/>
      <c r="AQ638" s="84"/>
      <c r="AR638" s="84"/>
    </row>
    <row r="639" spans="2:44" s="146" customFormat="1" x14ac:dyDescent="0.2">
      <c r="B639" s="94"/>
      <c r="C639" s="94"/>
      <c r="D639" s="94"/>
      <c r="E639" s="94"/>
      <c r="F639" s="85"/>
      <c r="G639" s="85"/>
      <c r="H639" s="85"/>
      <c r="I639" s="85"/>
      <c r="J639" s="85"/>
      <c r="K639" s="85"/>
      <c r="L639" s="85"/>
      <c r="M639" s="85"/>
      <c r="N639" s="86"/>
      <c r="O639" s="86"/>
      <c r="P639" s="86"/>
      <c r="Q639" s="86"/>
      <c r="R639" s="87"/>
      <c r="S639" s="98"/>
      <c r="T639" s="141"/>
      <c r="U639" s="120"/>
      <c r="V639" s="135"/>
      <c r="W639" s="85"/>
      <c r="X639" s="118"/>
      <c r="Z639" s="82"/>
      <c r="AA639" s="82"/>
      <c r="AB639" s="145"/>
      <c r="AC639" s="143"/>
      <c r="AD639" s="152"/>
      <c r="AE639" s="152"/>
      <c r="AF639" s="152"/>
      <c r="AH639" s="84"/>
      <c r="AI639" s="84"/>
      <c r="AJ639" s="84"/>
      <c r="AK639" s="84"/>
      <c r="AL639" s="84"/>
      <c r="AM639" s="84"/>
      <c r="AN639" s="84"/>
      <c r="AO639" s="84"/>
      <c r="AP639" s="84"/>
      <c r="AQ639" s="84"/>
      <c r="AR639" s="84"/>
    </row>
    <row r="640" spans="2:44" s="146" customFormat="1" x14ac:dyDescent="0.2">
      <c r="B640" s="94"/>
      <c r="C640" s="94"/>
      <c r="D640" s="94"/>
      <c r="E640" s="94"/>
      <c r="F640" s="85"/>
      <c r="G640" s="85"/>
      <c r="H640" s="85"/>
      <c r="I640" s="85"/>
      <c r="J640" s="85"/>
      <c r="K640" s="85"/>
      <c r="L640" s="85"/>
      <c r="M640" s="85"/>
      <c r="N640" s="86"/>
      <c r="O640" s="86"/>
      <c r="P640" s="86"/>
      <c r="Q640" s="86"/>
      <c r="R640" s="87"/>
      <c r="S640" s="98"/>
      <c r="T640" s="141"/>
      <c r="U640" s="120"/>
      <c r="V640" s="135"/>
      <c r="W640" s="85"/>
      <c r="X640" s="118"/>
      <c r="Z640" s="82"/>
      <c r="AA640" s="82"/>
      <c r="AB640" s="145"/>
      <c r="AC640" s="143"/>
      <c r="AD640" s="152"/>
      <c r="AE640" s="152"/>
      <c r="AF640" s="152"/>
      <c r="AH640" s="84"/>
      <c r="AI640" s="84"/>
      <c r="AJ640" s="84"/>
      <c r="AK640" s="84"/>
      <c r="AL640" s="84"/>
      <c r="AM640" s="84"/>
      <c r="AN640" s="84"/>
      <c r="AO640" s="84"/>
      <c r="AP640" s="84"/>
      <c r="AQ640" s="84"/>
      <c r="AR640" s="84"/>
    </row>
    <row r="641" spans="2:44" s="146" customFormat="1" x14ac:dyDescent="0.2">
      <c r="B641" s="94"/>
      <c r="C641" s="94"/>
      <c r="D641" s="94"/>
      <c r="E641" s="94"/>
      <c r="F641" s="85"/>
      <c r="G641" s="85"/>
      <c r="H641" s="85"/>
      <c r="I641" s="85"/>
      <c r="J641" s="85"/>
      <c r="K641" s="85"/>
      <c r="L641" s="85"/>
      <c r="M641" s="85"/>
      <c r="N641" s="86"/>
      <c r="O641" s="86"/>
      <c r="P641" s="86"/>
      <c r="Q641" s="86"/>
      <c r="R641" s="87"/>
      <c r="S641" s="98"/>
      <c r="T641" s="141"/>
      <c r="U641" s="120"/>
      <c r="V641" s="135"/>
      <c r="W641" s="85"/>
      <c r="X641" s="118"/>
      <c r="Z641" s="82"/>
      <c r="AA641" s="82"/>
      <c r="AB641" s="145"/>
      <c r="AC641" s="143"/>
      <c r="AD641" s="152"/>
      <c r="AE641" s="152"/>
      <c r="AF641" s="152"/>
      <c r="AH641" s="84"/>
      <c r="AI641" s="84"/>
      <c r="AJ641" s="84"/>
      <c r="AK641" s="84"/>
      <c r="AL641" s="84"/>
      <c r="AM641" s="84"/>
      <c r="AN641" s="84"/>
      <c r="AO641" s="84"/>
      <c r="AP641" s="84"/>
      <c r="AQ641" s="84"/>
      <c r="AR641" s="84"/>
    </row>
    <row r="642" spans="2:44" s="146" customFormat="1" x14ac:dyDescent="0.2">
      <c r="B642" s="94"/>
      <c r="C642" s="94"/>
      <c r="D642" s="94"/>
      <c r="E642" s="94"/>
      <c r="F642" s="85"/>
      <c r="G642" s="85"/>
      <c r="H642" s="85"/>
      <c r="I642" s="85"/>
      <c r="J642" s="85"/>
      <c r="K642" s="85"/>
      <c r="L642" s="85"/>
      <c r="M642" s="85"/>
      <c r="N642" s="86"/>
      <c r="O642" s="86"/>
      <c r="P642" s="86"/>
      <c r="Q642" s="86"/>
      <c r="R642" s="87"/>
      <c r="S642" s="98"/>
      <c r="T642" s="141"/>
      <c r="U642" s="120"/>
      <c r="V642" s="135"/>
      <c r="W642" s="85"/>
      <c r="X642" s="118"/>
      <c r="Z642" s="82"/>
      <c r="AA642" s="82"/>
      <c r="AB642" s="145"/>
      <c r="AC642" s="143"/>
      <c r="AD642" s="152"/>
      <c r="AE642" s="152"/>
      <c r="AF642" s="152"/>
      <c r="AH642" s="84"/>
      <c r="AI642" s="84"/>
      <c r="AJ642" s="84"/>
      <c r="AK642" s="84"/>
      <c r="AL642" s="84"/>
      <c r="AM642" s="84"/>
      <c r="AN642" s="84"/>
      <c r="AO642" s="84"/>
      <c r="AP642" s="84"/>
      <c r="AQ642" s="84"/>
      <c r="AR642" s="84"/>
    </row>
    <row r="643" spans="2:44" s="146" customFormat="1" x14ac:dyDescent="0.2">
      <c r="B643" s="94"/>
      <c r="C643" s="94"/>
      <c r="D643" s="94"/>
      <c r="E643" s="94"/>
      <c r="F643" s="85"/>
      <c r="G643" s="85"/>
      <c r="H643" s="85"/>
      <c r="I643" s="85"/>
      <c r="J643" s="85"/>
      <c r="K643" s="85"/>
      <c r="L643" s="85"/>
      <c r="M643" s="85"/>
      <c r="N643" s="86"/>
      <c r="O643" s="86"/>
      <c r="P643" s="86"/>
      <c r="Q643" s="86"/>
      <c r="R643" s="87"/>
      <c r="S643" s="98"/>
      <c r="T643" s="141"/>
      <c r="U643" s="120"/>
      <c r="V643" s="135"/>
      <c r="W643" s="85"/>
      <c r="X643" s="118"/>
      <c r="Z643" s="82"/>
      <c r="AA643" s="82"/>
      <c r="AB643" s="145"/>
      <c r="AC643" s="143"/>
      <c r="AD643" s="152"/>
      <c r="AE643" s="152"/>
      <c r="AF643" s="152"/>
      <c r="AH643" s="84"/>
      <c r="AI643" s="84"/>
      <c r="AJ643" s="84"/>
      <c r="AK643" s="84"/>
      <c r="AL643" s="84"/>
      <c r="AM643" s="84"/>
      <c r="AN643" s="84"/>
      <c r="AO643" s="84"/>
      <c r="AP643" s="84"/>
      <c r="AQ643" s="84"/>
      <c r="AR643" s="84"/>
    </row>
    <row r="644" spans="2:44" s="146" customFormat="1" x14ac:dyDescent="0.2">
      <c r="B644" s="94"/>
      <c r="C644" s="94"/>
      <c r="D644" s="94"/>
      <c r="E644" s="94"/>
      <c r="F644" s="85"/>
      <c r="G644" s="85"/>
      <c r="H644" s="85"/>
      <c r="I644" s="85"/>
      <c r="J644" s="85"/>
      <c r="K644" s="85"/>
      <c r="L644" s="85"/>
      <c r="M644" s="85"/>
      <c r="N644" s="86"/>
      <c r="O644" s="86"/>
      <c r="P644" s="86"/>
      <c r="Q644" s="86"/>
      <c r="R644" s="87"/>
      <c r="S644" s="98"/>
      <c r="T644" s="141"/>
      <c r="U644" s="120"/>
      <c r="V644" s="135"/>
      <c r="W644" s="85"/>
      <c r="X644" s="118"/>
      <c r="Z644" s="82"/>
      <c r="AA644" s="82"/>
      <c r="AB644" s="145"/>
      <c r="AC644" s="143"/>
      <c r="AD644" s="152"/>
      <c r="AE644" s="152"/>
      <c r="AF644" s="152"/>
      <c r="AH644" s="84"/>
      <c r="AI644" s="84"/>
      <c r="AJ644" s="84"/>
      <c r="AK644" s="84"/>
      <c r="AL644" s="84"/>
      <c r="AM644" s="84"/>
      <c r="AN644" s="84"/>
      <c r="AO644" s="84"/>
      <c r="AP644" s="84"/>
      <c r="AQ644" s="84"/>
      <c r="AR644" s="84"/>
    </row>
    <row r="645" spans="2:44" s="146" customFormat="1" x14ac:dyDescent="0.2">
      <c r="B645" s="94"/>
      <c r="C645" s="94"/>
      <c r="D645" s="94"/>
      <c r="E645" s="94"/>
      <c r="F645" s="85"/>
      <c r="G645" s="85"/>
      <c r="H645" s="85"/>
      <c r="I645" s="85"/>
      <c r="J645" s="85"/>
      <c r="K645" s="85"/>
      <c r="L645" s="85"/>
      <c r="M645" s="85"/>
      <c r="N645" s="86"/>
      <c r="O645" s="86"/>
      <c r="P645" s="86"/>
      <c r="Q645" s="86"/>
      <c r="R645" s="87"/>
      <c r="S645" s="98"/>
      <c r="T645" s="141"/>
      <c r="U645" s="120"/>
      <c r="V645" s="135"/>
      <c r="W645" s="85"/>
      <c r="X645" s="118"/>
      <c r="Z645" s="82"/>
      <c r="AA645" s="82"/>
      <c r="AB645" s="145"/>
      <c r="AC645" s="143"/>
      <c r="AD645" s="152"/>
      <c r="AE645" s="152"/>
      <c r="AF645" s="152"/>
      <c r="AH645" s="84"/>
      <c r="AI645" s="84"/>
      <c r="AJ645" s="84"/>
      <c r="AK645" s="84"/>
      <c r="AL645" s="84"/>
      <c r="AM645" s="84"/>
      <c r="AN645" s="84"/>
      <c r="AO645" s="84"/>
      <c r="AP645" s="84"/>
      <c r="AQ645" s="84"/>
      <c r="AR645" s="84"/>
    </row>
    <row r="646" spans="2:44" s="146" customFormat="1" x14ac:dyDescent="0.2">
      <c r="B646" s="94"/>
      <c r="C646" s="94"/>
      <c r="D646" s="94"/>
      <c r="E646" s="94"/>
      <c r="F646" s="85"/>
      <c r="G646" s="85"/>
      <c r="H646" s="85"/>
      <c r="I646" s="85"/>
      <c r="J646" s="85"/>
      <c r="K646" s="85"/>
      <c r="L646" s="85"/>
      <c r="M646" s="85"/>
      <c r="N646" s="86"/>
      <c r="O646" s="86"/>
      <c r="P646" s="86"/>
      <c r="Q646" s="86"/>
      <c r="R646" s="87"/>
      <c r="S646" s="98"/>
      <c r="T646" s="141"/>
      <c r="U646" s="120"/>
      <c r="V646" s="135"/>
      <c r="W646" s="85"/>
      <c r="X646" s="118"/>
      <c r="Z646" s="82"/>
      <c r="AA646" s="82"/>
      <c r="AB646" s="145"/>
      <c r="AC646" s="143"/>
      <c r="AD646" s="152"/>
      <c r="AE646" s="152"/>
      <c r="AF646" s="152"/>
      <c r="AH646" s="84"/>
      <c r="AI646" s="84"/>
      <c r="AJ646" s="84"/>
      <c r="AK646" s="84"/>
      <c r="AL646" s="84"/>
      <c r="AM646" s="84"/>
      <c r="AN646" s="84"/>
      <c r="AO646" s="84"/>
      <c r="AP646" s="84"/>
      <c r="AQ646" s="84"/>
      <c r="AR646" s="84"/>
    </row>
    <row r="647" spans="2:44" s="146" customFormat="1" x14ac:dyDescent="0.2">
      <c r="B647" s="94"/>
      <c r="C647" s="94"/>
      <c r="D647" s="94"/>
      <c r="E647" s="94"/>
      <c r="F647" s="85"/>
      <c r="G647" s="85"/>
      <c r="H647" s="85"/>
      <c r="I647" s="85"/>
      <c r="J647" s="85"/>
      <c r="K647" s="85"/>
      <c r="L647" s="85"/>
      <c r="M647" s="85"/>
      <c r="N647" s="86"/>
      <c r="O647" s="86"/>
      <c r="P647" s="86"/>
      <c r="Q647" s="86"/>
      <c r="R647" s="87"/>
      <c r="S647" s="98"/>
      <c r="T647" s="141"/>
      <c r="U647" s="120"/>
      <c r="V647" s="135"/>
      <c r="W647" s="85"/>
      <c r="X647" s="118"/>
      <c r="Z647" s="82"/>
      <c r="AA647" s="82"/>
      <c r="AB647" s="145"/>
      <c r="AC647" s="143"/>
      <c r="AD647" s="152"/>
      <c r="AE647" s="152"/>
      <c r="AF647" s="152"/>
      <c r="AH647" s="84"/>
      <c r="AI647" s="84"/>
      <c r="AJ647" s="84"/>
      <c r="AK647" s="84"/>
      <c r="AL647" s="84"/>
      <c r="AM647" s="84"/>
      <c r="AN647" s="84"/>
      <c r="AO647" s="84"/>
      <c r="AP647" s="84"/>
      <c r="AQ647" s="84"/>
      <c r="AR647" s="84"/>
    </row>
    <row r="648" spans="2:44" s="146" customFormat="1" x14ac:dyDescent="0.2">
      <c r="B648" s="94"/>
      <c r="C648" s="94"/>
      <c r="D648" s="94"/>
      <c r="E648" s="94"/>
      <c r="F648" s="85"/>
      <c r="G648" s="85"/>
      <c r="H648" s="85"/>
      <c r="I648" s="85"/>
      <c r="J648" s="85"/>
      <c r="K648" s="85"/>
      <c r="L648" s="85"/>
      <c r="M648" s="85"/>
      <c r="N648" s="86"/>
      <c r="O648" s="86"/>
      <c r="P648" s="86"/>
      <c r="Q648" s="86"/>
      <c r="R648" s="87"/>
      <c r="S648" s="98"/>
      <c r="T648" s="141"/>
      <c r="U648" s="120"/>
      <c r="V648" s="135"/>
      <c r="W648" s="85"/>
      <c r="X648" s="118"/>
      <c r="Z648" s="82"/>
      <c r="AA648" s="82"/>
      <c r="AB648" s="145"/>
      <c r="AC648" s="143"/>
      <c r="AD648" s="152"/>
      <c r="AE648" s="152"/>
      <c r="AF648" s="152"/>
      <c r="AH648" s="84"/>
      <c r="AI648" s="84"/>
      <c r="AJ648" s="84"/>
      <c r="AK648" s="84"/>
      <c r="AL648" s="84"/>
      <c r="AM648" s="84"/>
      <c r="AN648" s="84"/>
      <c r="AO648" s="84"/>
      <c r="AP648" s="84"/>
      <c r="AQ648" s="84"/>
      <c r="AR648" s="84"/>
    </row>
    <row r="649" spans="2:44" s="146" customFormat="1" x14ac:dyDescent="0.2">
      <c r="B649" s="94"/>
      <c r="C649" s="94"/>
      <c r="D649" s="94"/>
      <c r="E649" s="94"/>
      <c r="F649" s="85"/>
      <c r="G649" s="85"/>
      <c r="H649" s="85"/>
      <c r="I649" s="85"/>
      <c r="J649" s="85"/>
      <c r="K649" s="85"/>
      <c r="L649" s="85"/>
      <c r="M649" s="85"/>
      <c r="N649" s="86"/>
      <c r="O649" s="86"/>
      <c r="P649" s="86"/>
      <c r="Q649" s="86"/>
      <c r="R649" s="87"/>
      <c r="S649" s="98"/>
      <c r="T649" s="141"/>
      <c r="U649" s="120"/>
      <c r="V649" s="135"/>
      <c r="W649" s="85"/>
      <c r="X649" s="118"/>
      <c r="Z649" s="82"/>
      <c r="AA649" s="82"/>
      <c r="AB649" s="145"/>
      <c r="AC649" s="143"/>
      <c r="AD649" s="152"/>
      <c r="AE649" s="152"/>
      <c r="AF649" s="152"/>
      <c r="AH649" s="84"/>
      <c r="AI649" s="84"/>
      <c r="AJ649" s="84"/>
      <c r="AK649" s="84"/>
      <c r="AL649" s="84"/>
      <c r="AM649" s="84"/>
      <c r="AN649" s="84"/>
      <c r="AO649" s="84"/>
      <c r="AP649" s="84"/>
      <c r="AQ649" s="84"/>
      <c r="AR649" s="84"/>
    </row>
    <row r="650" spans="2:44" s="146" customFormat="1" x14ac:dyDescent="0.2">
      <c r="B650" s="94"/>
      <c r="C650" s="94"/>
      <c r="D650" s="94"/>
      <c r="E650" s="94"/>
      <c r="F650" s="85"/>
      <c r="G650" s="85"/>
      <c r="H650" s="85"/>
      <c r="I650" s="85"/>
      <c r="J650" s="85"/>
      <c r="K650" s="85"/>
      <c r="L650" s="85"/>
      <c r="M650" s="85"/>
      <c r="N650" s="86"/>
      <c r="O650" s="86"/>
      <c r="P650" s="86"/>
      <c r="Q650" s="86"/>
      <c r="R650" s="87"/>
      <c r="S650" s="98"/>
      <c r="T650" s="141"/>
      <c r="U650" s="120"/>
      <c r="V650" s="135"/>
      <c r="W650" s="85"/>
      <c r="X650" s="118"/>
      <c r="Z650" s="82"/>
      <c r="AA650" s="82"/>
      <c r="AB650" s="145"/>
      <c r="AC650" s="143"/>
      <c r="AD650" s="152"/>
      <c r="AE650" s="152"/>
      <c r="AF650" s="152"/>
      <c r="AH650" s="84"/>
      <c r="AI650" s="84"/>
      <c r="AJ650" s="84"/>
      <c r="AK650" s="84"/>
      <c r="AL650" s="84"/>
      <c r="AM650" s="84"/>
      <c r="AN650" s="84"/>
      <c r="AO650" s="84"/>
      <c r="AP650" s="84"/>
      <c r="AQ650" s="84"/>
      <c r="AR650" s="84"/>
    </row>
    <row r="651" spans="2:44" s="146" customFormat="1" x14ac:dyDescent="0.2">
      <c r="B651" s="94"/>
      <c r="C651" s="94"/>
      <c r="D651" s="94"/>
      <c r="E651" s="94"/>
      <c r="F651" s="85"/>
      <c r="G651" s="85"/>
      <c r="H651" s="85"/>
      <c r="I651" s="85"/>
      <c r="J651" s="85"/>
      <c r="K651" s="85"/>
      <c r="L651" s="85"/>
      <c r="M651" s="85"/>
      <c r="N651" s="86"/>
      <c r="O651" s="86"/>
      <c r="P651" s="86"/>
      <c r="Q651" s="86"/>
      <c r="R651" s="87"/>
      <c r="S651" s="98"/>
      <c r="T651" s="141"/>
      <c r="U651" s="120"/>
      <c r="V651" s="135"/>
      <c r="W651" s="85"/>
      <c r="X651" s="118"/>
      <c r="Z651" s="82"/>
      <c r="AA651" s="82"/>
      <c r="AB651" s="145"/>
      <c r="AC651" s="143"/>
      <c r="AD651" s="152"/>
      <c r="AE651" s="152"/>
      <c r="AF651" s="152"/>
      <c r="AH651" s="84"/>
      <c r="AI651" s="84"/>
      <c r="AJ651" s="84"/>
      <c r="AK651" s="84"/>
      <c r="AL651" s="84"/>
      <c r="AM651" s="84"/>
      <c r="AN651" s="84"/>
      <c r="AO651" s="84"/>
      <c r="AP651" s="84"/>
      <c r="AQ651" s="84"/>
      <c r="AR651" s="84"/>
    </row>
    <row r="652" spans="2:44" s="146" customFormat="1" x14ac:dyDescent="0.2">
      <c r="B652" s="94"/>
      <c r="C652" s="94"/>
      <c r="D652" s="94"/>
      <c r="E652" s="94"/>
      <c r="F652" s="85"/>
      <c r="G652" s="85"/>
      <c r="H652" s="85"/>
      <c r="I652" s="85"/>
      <c r="J652" s="85"/>
      <c r="K652" s="85"/>
      <c r="L652" s="85"/>
      <c r="M652" s="85"/>
      <c r="N652" s="86"/>
      <c r="O652" s="86"/>
      <c r="P652" s="86"/>
      <c r="Q652" s="86"/>
      <c r="R652" s="87"/>
      <c r="S652" s="98"/>
      <c r="T652" s="141"/>
      <c r="U652" s="120"/>
      <c r="V652" s="135"/>
      <c r="W652" s="85"/>
      <c r="X652" s="118"/>
      <c r="Z652" s="82"/>
      <c r="AA652" s="82"/>
      <c r="AB652" s="145"/>
      <c r="AC652" s="143"/>
      <c r="AD652" s="152"/>
      <c r="AE652" s="152"/>
      <c r="AF652" s="152"/>
      <c r="AH652" s="84"/>
      <c r="AI652" s="84"/>
      <c r="AJ652" s="84"/>
      <c r="AK652" s="84"/>
      <c r="AL652" s="84"/>
      <c r="AM652" s="84"/>
      <c r="AN652" s="84"/>
      <c r="AO652" s="84"/>
      <c r="AP652" s="84"/>
      <c r="AQ652" s="84"/>
      <c r="AR652" s="84"/>
    </row>
    <row r="653" spans="2:44" s="146" customFormat="1" x14ac:dyDescent="0.2">
      <c r="B653" s="94"/>
      <c r="C653" s="94"/>
      <c r="D653" s="94"/>
      <c r="E653" s="94"/>
      <c r="F653" s="85"/>
      <c r="G653" s="85"/>
      <c r="H653" s="85"/>
      <c r="I653" s="85"/>
      <c r="J653" s="85"/>
      <c r="K653" s="85"/>
      <c r="L653" s="85"/>
      <c r="M653" s="85"/>
      <c r="N653" s="86"/>
      <c r="O653" s="86"/>
      <c r="P653" s="86"/>
      <c r="Q653" s="86"/>
      <c r="R653" s="87"/>
      <c r="S653" s="98"/>
      <c r="T653" s="141"/>
      <c r="U653" s="120"/>
      <c r="V653" s="135"/>
      <c r="W653" s="85"/>
      <c r="X653" s="118"/>
      <c r="Z653" s="82"/>
      <c r="AA653" s="82"/>
      <c r="AB653" s="145"/>
      <c r="AC653" s="143"/>
      <c r="AD653" s="152"/>
      <c r="AE653" s="152"/>
      <c r="AF653" s="152"/>
      <c r="AH653" s="84"/>
      <c r="AI653" s="84"/>
      <c r="AJ653" s="84"/>
      <c r="AK653" s="84"/>
      <c r="AL653" s="84"/>
      <c r="AM653" s="84"/>
      <c r="AN653" s="84"/>
      <c r="AO653" s="84"/>
      <c r="AP653" s="84"/>
      <c r="AQ653" s="84"/>
      <c r="AR653" s="84"/>
    </row>
    <row r="654" spans="2:44" s="146" customFormat="1" x14ac:dyDescent="0.2">
      <c r="B654" s="94"/>
      <c r="C654" s="94"/>
      <c r="D654" s="94"/>
      <c r="E654" s="94"/>
      <c r="F654" s="85"/>
      <c r="G654" s="85"/>
      <c r="H654" s="85"/>
      <c r="I654" s="85"/>
      <c r="J654" s="85"/>
      <c r="K654" s="85"/>
      <c r="L654" s="85"/>
      <c r="M654" s="85"/>
      <c r="N654" s="86"/>
      <c r="O654" s="86"/>
      <c r="P654" s="86"/>
      <c r="Q654" s="86"/>
      <c r="R654" s="87"/>
      <c r="S654" s="98"/>
      <c r="T654" s="141"/>
      <c r="U654" s="120"/>
      <c r="V654" s="135"/>
      <c r="W654" s="85"/>
      <c r="X654" s="118"/>
      <c r="Z654" s="82"/>
      <c r="AA654" s="82"/>
      <c r="AB654" s="145"/>
      <c r="AC654" s="143"/>
      <c r="AD654" s="152"/>
      <c r="AE654" s="152"/>
      <c r="AF654" s="152"/>
      <c r="AH654" s="84"/>
      <c r="AI654" s="84"/>
      <c r="AJ654" s="84"/>
      <c r="AK654" s="84"/>
      <c r="AL654" s="84"/>
      <c r="AM654" s="84"/>
      <c r="AN654" s="84"/>
      <c r="AO654" s="84"/>
      <c r="AP654" s="84"/>
      <c r="AQ654" s="84"/>
      <c r="AR654" s="84"/>
    </row>
    <row r="655" spans="2:44" s="146" customFormat="1" x14ac:dyDescent="0.2">
      <c r="B655" s="94"/>
      <c r="C655" s="94"/>
      <c r="D655" s="94"/>
      <c r="E655" s="94"/>
      <c r="F655" s="85"/>
      <c r="G655" s="85"/>
      <c r="H655" s="85"/>
      <c r="I655" s="85"/>
      <c r="J655" s="85"/>
      <c r="K655" s="85"/>
      <c r="L655" s="85"/>
      <c r="M655" s="85"/>
      <c r="N655" s="86"/>
      <c r="O655" s="86"/>
      <c r="P655" s="86"/>
      <c r="Q655" s="86"/>
      <c r="R655" s="87"/>
      <c r="S655" s="98"/>
      <c r="T655" s="141"/>
      <c r="U655" s="120"/>
      <c r="V655" s="135"/>
      <c r="W655" s="85"/>
      <c r="X655" s="118"/>
      <c r="Z655" s="82"/>
      <c r="AA655" s="82"/>
      <c r="AB655" s="145"/>
      <c r="AC655" s="143"/>
      <c r="AD655" s="152"/>
      <c r="AE655" s="152"/>
      <c r="AF655" s="152"/>
      <c r="AH655" s="84"/>
      <c r="AI655" s="84"/>
      <c r="AJ655" s="84"/>
      <c r="AK655" s="84"/>
      <c r="AL655" s="84"/>
      <c r="AM655" s="84"/>
      <c r="AN655" s="84"/>
      <c r="AO655" s="84"/>
      <c r="AP655" s="84"/>
      <c r="AQ655" s="84"/>
      <c r="AR655" s="84"/>
    </row>
    <row r="656" spans="2:44" s="146" customFormat="1" x14ac:dyDescent="0.2">
      <c r="B656" s="94"/>
      <c r="C656" s="94"/>
      <c r="D656" s="94"/>
      <c r="E656" s="94"/>
      <c r="F656" s="85"/>
      <c r="G656" s="85"/>
      <c r="H656" s="85"/>
      <c r="I656" s="85"/>
      <c r="J656" s="85"/>
      <c r="K656" s="85"/>
      <c r="L656" s="85"/>
      <c r="M656" s="85"/>
      <c r="N656" s="86"/>
      <c r="O656" s="86"/>
      <c r="P656" s="86"/>
      <c r="Q656" s="86"/>
      <c r="R656" s="87"/>
      <c r="S656" s="98"/>
      <c r="T656" s="141"/>
      <c r="U656" s="120"/>
      <c r="V656" s="135"/>
      <c r="W656" s="85"/>
      <c r="X656" s="118"/>
      <c r="Z656" s="82"/>
      <c r="AA656" s="82"/>
      <c r="AB656" s="145"/>
      <c r="AC656" s="143"/>
      <c r="AD656" s="152"/>
      <c r="AE656" s="152"/>
      <c r="AF656" s="152"/>
      <c r="AH656" s="84"/>
      <c r="AI656" s="84"/>
      <c r="AJ656" s="84"/>
      <c r="AK656" s="84"/>
      <c r="AL656" s="84"/>
      <c r="AM656" s="84"/>
      <c r="AN656" s="84"/>
      <c r="AO656" s="84"/>
      <c r="AP656" s="84"/>
      <c r="AQ656" s="84"/>
      <c r="AR656" s="84"/>
    </row>
    <row r="657" spans="2:44" s="146" customFormat="1" x14ac:dyDescent="0.2">
      <c r="B657" s="94"/>
      <c r="C657" s="94"/>
      <c r="D657" s="94"/>
      <c r="E657" s="94"/>
      <c r="F657" s="85"/>
      <c r="G657" s="85"/>
      <c r="H657" s="85"/>
      <c r="I657" s="85"/>
      <c r="J657" s="85"/>
      <c r="K657" s="85"/>
      <c r="L657" s="85"/>
      <c r="M657" s="85"/>
      <c r="N657" s="86"/>
      <c r="O657" s="86"/>
      <c r="P657" s="86"/>
      <c r="Q657" s="86"/>
      <c r="R657" s="87"/>
      <c r="S657" s="98"/>
      <c r="T657" s="141"/>
      <c r="U657" s="120"/>
      <c r="V657" s="135"/>
      <c r="W657" s="85"/>
      <c r="X657" s="118"/>
      <c r="Z657" s="82"/>
      <c r="AA657" s="82"/>
      <c r="AB657" s="145"/>
      <c r="AC657" s="143"/>
      <c r="AD657" s="152"/>
      <c r="AE657" s="152"/>
      <c r="AF657" s="152"/>
      <c r="AH657" s="84"/>
      <c r="AI657" s="84"/>
      <c r="AJ657" s="84"/>
      <c r="AK657" s="84"/>
      <c r="AL657" s="84"/>
      <c r="AM657" s="84"/>
      <c r="AN657" s="84"/>
      <c r="AO657" s="84"/>
      <c r="AP657" s="84"/>
      <c r="AQ657" s="84"/>
      <c r="AR657" s="84"/>
    </row>
    <row r="658" spans="2:44" s="146" customFormat="1" x14ac:dyDescent="0.2">
      <c r="B658" s="94"/>
      <c r="C658" s="94"/>
      <c r="D658" s="94"/>
      <c r="E658" s="94"/>
      <c r="F658" s="85"/>
      <c r="G658" s="85"/>
      <c r="H658" s="85"/>
      <c r="I658" s="85"/>
      <c r="J658" s="85"/>
      <c r="K658" s="85"/>
      <c r="L658" s="85"/>
      <c r="M658" s="85"/>
      <c r="N658" s="86"/>
      <c r="O658" s="86"/>
      <c r="P658" s="86"/>
      <c r="Q658" s="86"/>
      <c r="R658" s="87"/>
      <c r="S658" s="98"/>
      <c r="T658" s="141"/>
      <c r="U658" s="120"/>
      <c r="V658" s="135"/>
      <c r="W658" s="85"/>
      <c r="X658" s="118"/>
      <c r="Z658" s="82"/>
      <c r="AA658" s="82"/>
      <c r="AB658" s="145"/>
      <c r="AC658" s="143"/>
      <c r="AD658" s="152"/>
      <c r="AE658" s="152"/>
      <c r="AF658" s="152"/>
      <c r="AH658" s="84"/>
      <c r="AI658" s="84"/>
      <c r="AJ658" s="84"/>
      <c r="AK658" s="84"/>
      <c r="AL658" s="84"/>
      <c r="AM658" s="84"/>
      <c r="AN658" s="84"/>
      <c r="AO658" s="84"/>
      <c r="AP658" s="84"/>
      <c r="AQ658" s="84"/>
      <c r="AR658" s="84"/>
    </row>
    <row r="659" spans="2:44" s="146" customFormat="1" x14ac:dyDescent="0.2">
      <c r="B659" s="94"/>
      <c r="C659" s="94"/>
      <c r="D659" s="94"/>
      <c r="E659" s="94"/>
      <c r="F659" s="85"/>
      <c r="G659" s="85"/>
      <c r="H659" s="85"/>
      <c r="I659" s="85"/>
      <c r="J659" s="85"/>
      <c r="K659" s="85"/>
      <c r="L659" s="85"/>
      <c r="M659" s="85"/>
      <c r="N659" s="86"/>
      <c r="O659" s="86"/>
      <c r="P659" s="86"/>
      <c r="Q659" s="86"/>
      <c r="R659" s="87"/>
      <c r="S659" s="98"/>
      <c r="T659" s="141"/>
      <c r="U659" s="120"/>
      <c r="V659" s="135"/>
      <c r="W659" s="85"/>
      <c r="X659" s="118"/>
      <c r="Z659" s="82"/>
      <c r="AA659" s="82"/>
      <c r="AB659" s="145"/>
      <c r="AC659" s="143"/>
      <c r="AD659" s="152"/>
      <c r="AE659" s="152"/>
      <c r="AF659" s="152"/>
      <c r="AH659" s="84"/>
      <c r="AI659" s="84"/>
      <c r="AJ659" s="84"/>
      <c r="AK659" s="84"/>
      <c r="AL659" s="84"/>
      <c r="AM659" s="84"/>
      <c r="AN659" s="84"/>
      <c r="AO659" s="84"/>
      <c r="AP659" s="84"/>
      <c r="AQ659" s="84"/>
      <c r="AR659" s="84"/>
    </row>
    <row r="660" spans="2:44" s="146" customFormat="1" x14ac:dyDescent="0.2">
      <c r="B660" s="94"/>
      <c r="C660" s="94"/>
      <c r="D660" s="94"/>
      <c r="E660" s="94"/>
      <c r="F660" s="85"/>
      <c r="G660" s="85"/>
      <c r="H660" s="85"/>
      <c r="I660" s="85"/>
      <c r="J660" s="85"/>
      <c r="K660" s="85"/>
      <c r="L660" s="85"/>
      <c r="M660" s="85"/>
      <c r="N660" s="86"/>
      <c r="O660" s="86"/>
      <c r="P660" s="86"/>
      <c r="Q660" s="86"/>
      <c r="R660" s="87"/>
      <c r="S660" s="98"/>
      <c r="T660" s="141"/>
      <c r="U660" s="120"/>
      <c r="V660" s="135"/>
      <c r="W660" s="85"/>
      <c r="X660" s="118"/>
      <c r="Z660" s="82"/>
      <c r="AA660" s="82"/>
      <c r="AB660" s="145"/>
      <c r="AC660" s="143"/>
      <c r="AD660" s="152"/>
      <c r="AE660" s="152"/>
      <c r="AF660" s="152"/>
      <c r="AH660" s="84"/>
      <c r="AI660" s="84"/>
      <c r="AJ660" s="84"/>
      <c r="AK660" s="84"/>
      <c r="AL660" s="84"/>
      <c r="AM660" s="84"/>
      <c r="AN660" s="84"/>
      <c r="AO660" s="84"/>
      <c r="AP660" s="84"/>
      <c r="AQ660" s="84"/>
      <c r="AR660" s="84"/>
    </row>
    <row r="661" spans="2:44" s="146" customFormat="1" x14ac:dyDescent="0.2">
      <c r="B661" s="94"/>
      <c r="C661" s="94"/>
      <c r="D661" s="94"/>
      <c r="E661" s="94"/>
      <c r="F661" s="85"/>
      <c r="G661" s="85"/>
      <c r="H661" s="85"/>
      <c r="I661" s="85"/>
      <c r="J661" s="85"/>
      <c r="K661" s="85"/>
      <c r="L661" s="85"/>
      <c r="M661" s="85"/>
      <c r="N661" s="86"/>
      <c r="O661" s="86"/>
      <c r="P661" s="86"/>
      <c r="Q661" s="86"/>
      <c r="R661" s="87"/>
      <c r="S661" s="98"/>
      <c r="T661" s="141"/>
      <c r="U661" s="120"/>
      <c r="V661" s="135"/>
      <c r="W661" s="85"/>
      <c r="X661" s="118"/>
      <c r="Z661" s="82"/>
      <c r="AA661" s="82"/>
      <c r="AB661" s="145"/>
      <c r="AC661" s="143"/>
      <c r="AD661" s="152"/>
      <c r="AE661" s="152"/>
      <c r="AF661" s="152"/>
      <c r="AH661" s="84"/>
      <c r="AI661" s="84"/>
      <c r="AJ661" s="84"/>
      <c r="AK661" s="84"/>
      <c r="AL661" s="84"/>
      <c r="AM661" s="84"/>
      <c r="AN661" s="84"/>
      <c r="AO661" s="84"/>
      <c r="AP661" s="84"/>
      <c r="AQ661" s="84"/>
      <c r="AR661" s="84"/>
    </row>
    <row r="662" spans="2:44" s="146" customFormat="1" x14ac:dyDescent="0.2">
      <c r="B662" s="94"/>
      <c r="C662" s="94"/>
      <c r="D662" s="94"/>
      <c r="E662" s="94"/>
      <c r="F662" s="85"/>
      <c r="G662" s="85"/>
      <c r="H662" s="85"/>
      <c r="I662" s="85"/>
      <c r="J662" s="85"/>
      <c r="K662" s="85"/>
      <c r="L662" s="85"/>
      <c r="M662" s="85"/>
      <c r="N662" s="86"/>
      <c r="O662" s="86"/>
      <c r="P662" s="86"/>
      <c r="Q662" s="86"/>
      <c r="R662" s="87"/>
      <c r="S662" s="98"/>
      <c r="T662" s="141"/>
      <c r="U662" s="120"/>
      <c r="V662" s="135"/>
      <c r="W662" s="85"/>
      <c r="X662" s="118"/>
      <c r="Z662" s="82"/>
      <c r="AA662" s="82"/>
      <c r="AB662" s="145"/>
      <c r="AC662" s="143"/>
      <c r="AD662" s="152"/>
      <c r="AE662" s="152"/>
      <c r="AF662" s="152"/>
      <c r="AH662" s="84"/>
      <c r="AI662" s="84"/>
      <c r="AJ662" s="84"/>
      <c r="AK662" s="84"/>
      <c r="AL662" s="84"/>
      <c r="AM662" s="84"/>
      <c r="AN662" s="84"/>
      <c r="AO662" s="84"/>
      <c r="AP662" s="84"/>
      <c r="AQ662" s="84"/>
      <c r="AR662" s="84"/>
    </row>
    <row r="663" spans="2:44" s="146" customFormat="1" x14ac:dyDescent="0.2">
      <c r="B663" s="94"/>
      <c r="C663" s="94"/>
      <c r="D663" s="94"/>
      <c r="E663" s="94"/>
      <c r="F663" s="85"/>
      <c r="G663" s="85"/>
      <c r="H663" s="85"/>
      <c r="I663" s="85"/>
      <c r="J663" s="85"/>
      <c r="K663" s="85"/>
      <c r="L663" s="85"/>
      <c r="M663" s="85"/>
      <c r="N663" s="86"/>
      <c r="O663" s="86"/>
      <c r="P663" s="86"/>
      <c r="Q663" s="86"/>
      <c r="R663" s="87"/>
      <c r="S663" s="98"/>
      <c r="T663" s="141"/>
      <c r="U663" s="120"/>
      <c r="V663" s="135"/>
      <c r="W663" s="85"/>
      <c r="X663" s="118"/>
      <c r="Z663" s="82"/>
      <c r="AA663" s="82"/>
      <c r="AB663" s="145"/>
      <c r="AC663" s="143"/>
      <c r="AD663" s="152"/>
      <c r="AE663" s="152"/>
      <c r="AF663" s="152"/>
      <c r="AH663" s="84"/>
      <c r="AI663" s="84"/>
      <c r="AJ663" s="84"/>
      <c r="AK663" s="84"/>
      <c r="AL663" s="84"/>
      <c r="AM663" s="84"/>
      <c r="AN663" s="84"/>
      <c r="AO663" s="84"/>
      <c r="AP663" s="84"/>
      <c r="AQ663" s="84"/>
      <c r="AR663" s="84"/>
    </row>
    <row r="664" spans="2:44" s="146" customFormat="1" x14ac:dyDescent="0.2">
      <c r="B664" s="94"/>
      <c r="C664" s="94"/>
      <c r="D664" s="94"/>
      <c r="E664" s="94"/>
      <c r="F664" s="85"/>
      <c r="G664" s="85"/>
      <c r="H664" s="85"/>
      <c r="I664" s="85"/>
      <c r="J664" s="85"/>
      <c r="K664" s="85"/>
      <c r="L664" s="85"/>
      <c r="M664" s="85"/>
      <c r="N664" s="86"/>
      <c r="O664" s="86"/>
      <c r="P664" s="86"/>
      <c r="Q664" s="86"/>
      <c r="R664" s="87"/>
      <c r="S664" s="98"/>
      <c r="T664" s="141"/>
      <c r="U664" s="120"/>
      <c r="V664" s="135"/>
      <c r="W664" s="85"/>
      <c r="X664" s="118"/>
      <c r="Z664" s="82"/>
      <c r="AA664" s="82"/>
      <c r="AB664" s="145"/>
      <c r="AC664" s="143"/>
      <c r="AD664" s="152"/>
      <c r="AE664" s="152"/>
      <c r="AF664" s="152"/>
      <c r="AH664" s="84"/>
      <c r="AI664" s="84"/>
      <c r="AJ664" s="84"/>
      <c r="AK664" s="84"/>
      <c r="AL664" s="84"/>
      <c r="AM664" s="84"/>
      <c r="AN664" s="84"/>
      <c r="AO664" s="84"/>
      <c r="AP664" s="84"/>
      <c r="AQ664" s="84"/>
      <c r="AR664" s="84"/>
    </row>
    <row r="665" spans="2:44" s="146" customFormat="1" x14ac:dyDescent="0.2">
      <c r="B665" s="94"/>
      <c r="C665" s="94"/>
      <c r="D665" s="94"/>
      <c r="E665" s="94"/>
      <c r="F665" s="85"/>
      <c r="G665" s="85"/>
      <c r="H665" s="85"/>
      <c r="I665" s="85"/>
      <c r="J665" s="85"/>
      <c r="K665" s="85"/>
      <c r="L665" s="85"/>
      <c r="M665" s="85"/>
      <c r="N665" s="86"/>
      <c r="O665" s="86"/>
      <c r="P665" s="86"/>
      <c r="Q665" s="86"/>
      <c r="R665" s="87"/>
      <c r="S665" s="98"/>
      <c r="T665" s="141"/>
      <c r="U665" s="120"/>
      <c r="V665" s="135"/>
      <c r="W665" s="85"/>
      <c r="X665" s="118"/>
      <c r="Z665" s="82"/>
      <c r="AA665" s="82"/>
      <c r="AB665" s="145"/>
      <c r="AC665" s="143"/>
      <c r="AD665" s="152"/>
      <c r="AE665" s="152"/>
      <c r="AF665" s="152"/>
      <c r="AH665" s="84"/>
      <c r="AI665" s="84"/>
      <c r="AJ665" s="84"/>
      <c r="AK665" s="84"/>
      <c r="AL665" s="84"/>
      <c r="AM665" s="84"/>
      <c r="AN665" s="84"/>
      <c r="AO665" s="84"/>
      <c r="AP665" s="84"/>
      <c r="AQ665" s="84"/>
      <c r="AR665" s="84"/>
    </row>
    <row r="666" spans="2:44" s="146" customFormat="1" x14ac:dyDescent="0.2">
      <c r="B666" s="94"/>
      <c r="C666" s="94"/>
      <c r="D666" s="94"/>
      <c r="E666" s="94"/>
      <c r="F666" s="85"/>
      <c r="G666" s="85"/>
      <c r="H666" s="85"/>
      <c r="I666" s="85"/>
      <c r="J666" s="85"/>
      <c r="K666" s="85"/>
      <c r="L666" s="85"/>
      <c r="M666" s="85"/>
      <c r="N666" s="86"/>
      <c r="O666" s="86"/>
      <c r="P666" s="86"/>
      <c r="Q666" s="86"/>
      <c r="R666" s="87"/>
      <c r="S666" s="98"/>
      <c r="T666" s="141"/>
      <c r="U666" s="120"/>
      <c r="V666" s="135"/>
      <c r="W666" s="85"/>
      <c r="X666" s="118"/>
      <c r="Z666" s="82"/>
      <c r="AA666" s="82"/>
      <c r="AB666" s="145"/>
      <c r="AC666" s="143"/>
      <c r="AD666" s="152"/>
      <c r="AE666" s="152"/>
      <c r="AF666" s="152"/>
      <c r="AH666" s="84"/>
      <c r="AI666" s="84"/>
      <c r="AJ666" s="84"/>
      <c r="AK666" s="84"/>
      <c r="AL666" s="84"/>
      <c r="AM666" s="84"/>
      <c r="AN666" s="84"/>
      <c r="AO666" s="84"/>
      <c r="AP666" s="84"/>
      <c r="AQ666" s="84"/>
      <c r="AR666" s="84"/>
    </row>
    <row r="667" spans="2:44" s="146" customFormat="1" x14ac:dyDescent="0.2">
      <c r="B667" s="94"/>
      <c r="C667" s="94"/>
      <c r="D667" s="94"/>
      <c r="E667" s="94"/>
      <c r="F667" s="85"/>
      <c r="G667" s="85"/>
      <c r="H667" s="85"/>
      <c r="I667" s="85"/>
      <c r="J667" s="85"/>
      <c r="K667" s="85"/>
      <c r="L667" s="85"/>
      <c r="M667" s="85"/>
      <c r="N667" s="86"/>
      <c r="O667" s="86"/>
      <c r="P667" s="86"/>
      <c r="Q667" s="86"/>
      <c r="R667" s="87"/>
      <c r="S667" s="98"/>
      <c r="T667" s="141"/>
      <c r="U667" s="120"/>
      <c r="V667" s="135"/>
      <c r="W667" s="85"/>
      <c r="X667" s="118"/>
      <c r="Z667" s="82"/>
      <c r="AA667" s="82"/>
      <c r="AB667" s="145"/>
      <c r="AC667" s="143"/>
      <c r="AD667" s="152"/>
      <c r="AE667" s="152"/>
      <c r="AF667" s="152"/>
      <c r="AH667" s="84"/>
      <c r="AI667" s="84"/>
      <c r="AJ667" s="84"/>
      <c r="AK667" s="84"/>
      <c r="AL667" s="84"/>
      <c r="AM667" s="84"/>
      <c r="AN667" s="84"/>
      <c r="AO667" s="84"/>
      <c r="AP667" s="84"/>
      <c r="AQ667" s="84"/>
      <c r="AR667" s="84"/>
    </row>
    <row r="668" spans="2:44" s="146" customFormat="1" x14ac:dyDescent="0.2">
      <c r="B668" s="94"/>
      <c r="C668" s="94"/>
      <c r="D668" s="94"/>
      <c r="E668" s="94"/>
      <c r="F668" s="85"/>
      <c r="G668" s="85"/>
      <c r="H668" s="85"/>
      <c r="I668" s="85"/>
      <c r="J668" s="85"/>
      <c r="K668" s="85"/>
      <c r="L668" s="85"/>
      <c r="M668" s="85"/>
      <c r="N668" s="86"/>
      <c r="O668" s="86"/>
      <c r="P668" s="86"/>
      <c r="Q668" s="86"/>
      <c r="R668" s="87"/>
      <c r="S668" s="98"/>
      <c r="T668" s="141"/>
      <c r="U668" s="120"/>
      <c r="V668" s="135"/>
      <c r="W668" s="85"/>
      <c r="X668" s="118"/>
      <c r="Z668" s="82"/>
      <c r="AA668" s="82"/>
      <c r="AB668" s="145"/>
      <c r="AC668" s="143"/>
      <c r="AD668" s="152"/>
      <c r="AE668" s="152"/>
      <c r="AF668" s="152"/>
      <c r="AH668" s="84"/>
      <c r="AI668" s="84"/>
      <c r="AJ668" s="84"/>
      <c r="AK668" s="84"/>
      <c r="AL668" s="84"/>
      <c r="AM668" s="84"/>
      <c r="AN668" s="84"/>
      <c r="AO668" s="84"/>
      <c r="AP668" s="84"/>
      <c r="AQ668" s="84"/>
      <c r="AR668" s="84"/>
    </row>
    <row r="669" spans="2:44" s="146" customFormat="1" x14ac:dyDescent="0.2">
      <c r="B669" s="94"/>
      <c r="C669" s="94"/>
      <c r="D669" s="94"/>
      <c r="E669" s="94"/>
      <c r="F669" s="85"/>
      <c r="G669" s="85"/>
      <c r="H669" s="85"/>
      <c r="I669" s="85"/>
      <c r="J669" s="85"/>
      <c r="K669" s="85"/>
      <c r="L669" s="85"/>
      <c r="M669" s="85"/>
      <c r="N669" s="86"/>
      <c r="O669" s="86"/>
      <c r="P669" s="86"/>
      <c r="Q669" s="86"/>
      <c r="R669" s="87"/>
      <c r="S669" s="98"/>
      <c r="T669" s="141"/>
      <c r="U669" s="120"/>
      <c r="V669" s="135"/>
      <c r="W669" s="85"/>
      <c r="X669" s="118"/>
      <c r="Z669" s="82"/>
      <c r="AA669" s="82"/>
      <c r="AB669" s="145"/>
      <c r="AC669" s="143"/>
      <c r="AD669" s="152"/>
      <c r="AE669" s="152"/>
      <c r="AF669" s="152"/>
      <c r="AH669" s="84"/>
      <c r="AI669" s="84"/>
      <c r="AJ669" s="84"/>
      <c r="AK669" s="84"/>
      <c r="AL669" s="84"/>
      <c r="AM669" s="84"/>
      <c r="AN669" s="84"/>
      <c r="AO669" s="84"/>
      <c r="AP669" s="84"/>
      <c r="AQ669" s="84"/>
      <c r="AR669" s="84"/>
    </row>
    <row r="670" spans="2:44" s="146" customFormat="1" x14ac:dyDescent="0.2">
      <c r="B670" s="94"/>
      <c r="C670" s="94"/>
      <c r="D670" s="94"/>
      <c r="E670" s="94"/>
      <c r="F670" s="85"/>
      <c r="G670" s="85"/>
      <c r="H670" s="85"/>
      <c r="I670" s="85"/>
      <c r="J670" s="85"/>
      <c r="K670" s="85"/>
      <c r="L670" s="85"/>
      <c r="M670" s="85"/>
      <c r="N670" s="86"/>
      <c r="O670" s="86"/>
      <c r="P670" s="86"/>
      <c r="Q670" s="86"/>
      <c r="R670" s="87"/>
      <c r="S670" s="98"/>
      <c r="T670" s="141"/>
      <c r="U670" s="120"/>
      <c r="V670" s="135"/>
      <c r="W670" s="85"/>
      <c r="X670" s="118"/>
      <c r="Z670" s="82"/>
      <c r="AA670" s="82"/>
      <c r="AB670" s="145"/>
      <c r="AC670" s="143"/>
      <c r="AD670" s="152"/>
      <c r="AE670" s="152"/>
      <c r="AF670" s="152"/>
      <c r="AH670" s="84"/>
      <c r="AI670" s="84"/>
      <c r="AJ670" s="84"/>
      <c r="AK670" s="84"/>
      <c r="AL670" s="84"/>
      <c r="AM670" s="84"/>
      <c r="AN670" s="84"/>
      <c r="AO670" s="84"/>
      <c r="AP670" s="84"/>
      <c r="AQ670" s="84"/>
      <c r="AR670" s="84"/>
    </row>
    <row r="671" spans="2:44" s="146" customFormat="1" x14ac:dyDescent="0.2">
      <c r="B671" s="94"/>
      <c r="C671" s="94"/>
      <c r="D671" s="94"/>
      <c r="E671" s="94"/>
      <c r="F671" s="85"/>
      <c r="G671" s="85"/>
      <c r="H671" s="85"/>
      <c r="I671" s="85"/>
      <c r="J671" s="85"/>
      <c r="K671" s="85"/>
      <c r="L671" s="85"/>
      <c r="M671" s="85"/>
      <c r="N671" s="86"/>
      <c r="O671" s="86"/>
      <c r="P671" s="86"/>
      <c r="Q671" s="86"/>
      <c r="R671" s="87"/>
      <c r="S671" s="98"/>
      <c r="T671" s="141"/>
      <c r="U671" s="120"/>
      <c r="V671" s="135"/>
      <c r="W671" s="85"/>
      <c r="X671" s="118"/>
      <c r="Z671" s="82"/>
      <c r="AA671" s="82"/>
      <c r="AB671" s="145"/>
      <c r="AC671" s="143"/>
      <c r="AD671" s="152"/>
      <c r="AE671" s="152"/>
      <c r="AF671" s="152"/>
      <c r="AH671" s="84"/>
      <c r="AI671" s="84"/>
      <c r="AJ671" s="84"/>
      <c r="AK671" s="84"/>
      <c r="AL671" s="84"/>
      <c r="AM671" s="84"/>
      <c r="AN671" s="84"/>
      <c r="AO671" s="84"/>
      <c r="AP671" s="84"/>
      <c r="AQ671" s="84"/>
      <c r="AR671" s="84"/>
    </row>
    <row r="672" spans="2:44" s="146" customFormat="1" x14ac:dyDescent="0.2">
      <c r="B672" s="94"/>
      <c r="C672" s="94"/>
      <c r="D672" s="94"/>
      <c r="E672" s="94"/>
      <c r="F672" s="85"/>
      <c r="G672" s="85"/>
      <c r="H672" s="85"/>
      <c r="I672" s="85"/>
      <c r="J672" s="85"/>
      <c r="K672" s="85"/>
      <c r="L672" s="85"/>
      <c r="M672" s="85"/>
      <c r="N672" s="86"/>
      <c r="O672" s="86"/>
      <c r="P672" s="86"/>
      <c r="Q672" s="86"/>
      <c r="R672" s="87"/>
      <c r="S672" s="98"/>
      <c r="T672" s="141"/>
      <c r="U672" s="120"/>
      <c r="V672" s="135"/>
      <c r="W672" s="85"/>
      <c r="X672" s="118"/>
      <c r="Z672" s="82"/>
      <c r="AA672" s="82"/>
      <c r="AB672" s="145"/>
      <c r="AC672" s="143"/>
      <c r="AD672" s="152"/>
      <c r="AE672" s="152"/>
      <c r="AF672" s="152"/>
      <c r="AH672" s="84"/>
      <c r="AI672" s="84"/>
      <c r="AJ672" s="84"/>
      <c r="AK672" s="84"/>
      <c r="AL672" s="84"/>
      <c r="AM672" s="84"/>
      <c r="AN672" s="84"/>
      <c r="AO672" s="84"/>
      <c r="AP672" s="84"/>
      <c r="AQ672" s="84"/>
      <c r="AR672" s="84"/>
    </row>
    <row r="673" spans="2:44" s="146" customFormat="1" x14ac:dyDescent="0.2">
      <c r="B673" s="94"/>
      <c r="C673" s="94"/>
      <c r="D673" s="94"/>
      <c r="E673" s="94"/>
      <c r="F673" s="85"/>
      <c r="G673" s="85"/>
      <c r="H673" s="85"/>
      <c r="I673" s="85"/>
      <c r="J673" s="85"/>
      <c r="K673" s="85"/>
      <c r="L673" s="85"/>
      <c r="M673" s="85"/>
      <c r="N673" s="86"/>
      <c r="O673" s="86"/>
      <c r="P673" s="86"/>
      <c r="Q673" s="86"/>
      <c r="R673" s="87"/>
      <c r="S673" s="98"/>
      <c r="T673" s="141"/>
      <c r="U673" s="120"/>
      <c r="V673" s="135"/>
      <c r="W673" s="85"/>
      <c r="X673" s="118"/>
      <c r="Z673" s="82"/>
      <c r="AA673" s="82"/>
      <c r="AB673" s="145"/>
      <c r="AC673" s="143"/>
      <c r="AD673" s="152"/>
      <c r="AE673" s="152"/>
      <c r="AF673" s="152"/>
      <c r="AH673" s="84"/>
      <c r="AI673" s="84"/>
      <c r="AJ673" s="84"/>
      <c r="AK673" s="84"/>
      <c r="AL673" s="84"/>
      <c r="AM673" s="84"/>
      <c r="AN673" s="84"/>
      <c r="AO673" s="84"/>
      <c r="AP673" s="84"/>
      <c r="AQ673" s="84"/>
      <c r="AR673" s="84"/>
    </row>
    <row r="674" spans="2:44" s="146" customFormat="1" x14ac:dyDescent="0.2">
      <c r="B674" s="94"/>
      <c r="C674" s="94"/>
      <c r="D674" s="94"/>
      <c r="E674" s="94"/>
      <c r="F674" s="85"/>
      <c r="G674" s="85"/>
      <c r="H674" s="85"/>
      <c r="I674" s="85"/>
      <c r="J674" s="85"/>
      <c r="K674" s="85"/>
      <c r="L674" s="85"/>
      <c r="M674" s="85"/>
      <c r="N674" s="86"/>
      <c r="O674" s="86"/>
      <c r="P674" s="86"/>
      <c r="Q674" s="86"/>
      <c r="R674" s="87"/>
      <c r="S674" s="98"/>
      <c r="T674" s="141"/>
      <c r="U674" s="120"/>
      <c r="V674" s="135"/>
      <c r="W674" s="85"/>
      <c r="X674" s="118"/>
      <c r="Z674" s="82"/>
      <c r="AA674" s="82"/>
      <c r="AB674" s="145"/>
      <c r="AC674" s="143"/>
      <c r="AD674" s="152"/>
      <c r="AE674" s="152"/>
      <c r="AF674" s="152"/>
      <c r="AH674" s="84"/>
      <c r="AI674" s="84"/>
      <c r="AJ674" s="84"/>
      <c r="AK674" s="84"/>
      <c r="AL674" s="84"/>
      <c r="AM674" s="84"/>
      <c r="AN674" s="84"/>
      <c r="AO674" s="84"/>
      <c r="AP674" s="84"/>
      <c r="AQ674" s="84"/>
      <c r="AR674" s="84"/>
    </row>
    <row r="675" spans="2:44" s="146" customFormat="1" x14ac:dyDescent="0.2">
      <c r="B675" s="94"/>
      <c r="C675" s="94"/>
      <c r="D675" s="94"/>
      <c r="E675" s="94"/>
      <c r="F675" s="85"/>
      <c r="G675" s="85"/>
      <c r="H675" s="85"/>
      <c r="I675" s="85"/>
      <c r="J675" s="85"/>
      <c r="K675" s="85"/>
      <c r="L675" s="85"/>
      <c r="M675" s="85"/>
      <c r="N675" s="86"/>
      <c r="O675" s="86"/>
      <c r="P675" s="86"/>
      <c r="Q675" s="86"/>
      <c r="R675" s="87"/>
      <c r="S675" s="98"/>
      <c r="T675" s="141"/>
      <c r="U675" s="120"/>
      <c r="V675" s="135"/>
      <c r="W675" s="85"/>
      <c r="X675" s="118"/>
      <c r="Z675" s="82"/>
      <c r="AA675" s="82"/>
      <c r="AB675" s="145"/>
      <c r="AC675" s="143"/>
      <c r="AD675" s="152"/>
      <c r="AE675" s="152"/>
      <c r="AF675" s="152"/>
      <c r="AH675" s="84"/>
      <c r="AI675" s="84"/>
      <c r="AJ675" s="84"/>
      <c r="AK675" s="84"/>
      <c r="AL675" s="84"/>
      <c r="AM675" s="84"/>
      <c r="AN675" s="84"/>
      <c r="AO675" s="84"/>
      <c r="AP675" s="84"/>
      <c r="AQ675" s="84"/>
      <c r="AR675" s="84"/>
    </row>
    <row r="676" spans="2:44" s="146" customFormat="1" x14ac:dyDescent="0.2">
      <c r="B676" s="94"/>
      <c r="C676" s="94"/>
      <c r="D676" s="94"/>
      <c r="E676" s="94"/>
      <c r="F676" s="85"/>
      <c r="G676" s="85"/>
      <c r="H676" s="85"/>
      <c r="I676" s="85"/>
      <c r="J676" s="85"/>
      <c r="K676" s="85"/>
      <c r="L676" s="85"/>
      <c r="M676" s="85"/>
      <c r="N676" s="86"/>
      <c r="O676" s="86"/>
      <c r="P676" s="86"/>
      <c r="Q676" s="86"/>
      <c r="R676" s="87"/>
      <c r="S676" s="98"/>
      <c r="T676" s="141"/>
      <c r="U676" s="120"/>
      <c r="V676" s="135"/>
      <c r="W676" s="85"/>
      <c r="X676" s="118"/>
      <c r="Z676" s="82"/>
      <c r="AA676" s="82"/>
      <c r="AB676" s="145"/>
      <c r="AC676" s="143"/>
      <c r="AD676" s="152"/>
      <c r="AE676" s="152"/>
      <c r="AF676" s="152"/>
      <c r="AH676" s="84"/>
      <c r="AI676" s="84"/>
      <c r="AJ676" s="84"/>
      <c r="AK676" s="84"/>
      <c r="AL676" s="84"/>
      <c r="AM676" s="84"/>
      <c r="AN676" s="84"/>
      <c r="AO676" s="84"/>
      <c r="AP676" s="84"/>
      <c r="AQ676" s="84"/>
      <c r="AR676" s="84"/>
    </row>
    <row r="677" spans="2:44" s="146" customFormat="1" x14ac:dyDescent="0.2">
      <c r="B677" s="94"/>
      <c r="C677" s="94"/>
      <c r="D677" s="94"/>
      <c r="E677" s="94"/>
      <c r="F677" s="85"/>
      <c r="G677" s="85"/>
      <c r="H677" s="85"/>
      <c r="I677" s="85"/>
      <c r="J677" s="85"/>
      <c r="K677" s="85"/>
      <c r="L677" s="85"/>
      <c r="M677" s="85"/>
      <c r="N677" s="86"/>
      <c r="O677" s="86"/>
      <c r="P677" s="86"/>
      <c r="Q677" s="86"/>
      <c r="R677" s="87"/>
      <c r="S677" s="98"/>
      <c r="T677" s="141"/>
      <c r="U677" s="120"/>
      <c r="V677" s="135"/>
      <c r="W677" s="85"/>
      <c r="X677" s="118"/>
      <c r="Z677" s="82"/>
      <c r="AA677" s="82"/>
      <c r="AB677" s="145"/>
      <c r="AC677" s="143"/>
      <c r="AD677" s="152"/>
      <c r="AE677" s="152"/>
      <c r="AF677" s="152"/>
      <c r="AH677" s="84"/>
      <c r="AI677" s="84"/>
      <c r="AJ677" s="84"/>
      <c r="AK677" s="84"/>
      <c r="AL677" s="84"/>
      <c r="AM677" s="84"/>
      <c r="AN677" s="84"/>
      <c r="AO677" s="84"/>
      <c r="AP677" s="84"/>
      <c r="AQ677" s="84"/>
      <c r="AR677" s="84"/>
    </row>
    <row r="678" spans="2:44" s="146" customFormat="1" x14ac:dyDescent="0.2">
      <c r="B678" s="94"/>
      <c r="C678" s="94"/>
      <c r="D678" s="94"/>
      <c r="E678" s="94"/>
      <c r="F678" s="85"/>
      <c r="G678" s="85"/>
      <c r="H678" s="85"/>
      <c r="I678" s="85"/>
      <c r="J678" s="85"/>
      <c r="K678" s="85"/>
      <c r="L678" s="85"/>
      <c r="M678" s="85"/>
      <c r="N678" s="86"/>
      <c r="O678" s="86"/>
      <c r="P678" s="86"/>
      <c r="Q678" s="86"/>
      <c r="R678" s="87"/>
      <c r="S678" s="98"/>
      <c r="T678" s="141"/>
      <c r="U678" s="120"/>
      <c r="V678" s="135"/>
      <c r="W678" s="85"/>
      <c r="X678" s="118"/>
      <c r="Z678" s="82"/>
      <c r="AA678" s="82"/>
      <c r="AB678" s="145"/>
      <c r="AC678" s="143"/>
      <c r="AD678" s="152"/>
      <c r="AE678" s="152"/>
      <c r="AF678" s="152"/>
      <c r="AH678" s="84"/>
      <c r="AI678" s="84"/>
      <c r="AJ678" s="84"/>
      <c r="AK678" s="84"/>
      <c r="AL678" s="84"/>
      <c r="AM678" s="84"/>
      <c r="AN678" s="84"/>
      <c r="AO678" s="84"/>
      <c r="AP678" s="84"/>
      <c r="AQ678" s="84"/>
      <c r="AR678" s="84"/>
    </row>
    <row r="679" spans="2:44" s="146" customFormat="1" x14ac:dyDescent="0.2">
      <c r="B679" s="94"/>
      <c r="C679" s="94"/>
      <c r="D679" s="94"/>
      <c r="E679" s="94"/>
      <c r="F679" s="85"/>
      <c r="G679" s="85"/>
      <c r="H679" s="85"/>
      <c r="I679" s="85"/>
      <c r="J679" s="85"/>
      <c r="K679" s="85"/>
      <c r="L679" s="85"/>
      <c r="M679" s="85"/>
      <c r="N679" s="86"/>
      <c r="O679" s="86"/>
      <c r="P679" s="86"/>
      <c r="Q679" s="86"/>
      <c r="R679" s="87"/>
      <c r="S679" s="98"/>
      <c r="T679" s="141"/>
      <c r="U679" s="120"/>
      <c r="V679" s="135"/>
      <c r="W679" s="85"/>
      <c r="X679" s="118"/>
      <c r="Z679" s="82"/>
      <c r="AA679" s="82"/>
      <c r="AB679" s="145"/>
      <c r="AC679" s="143"/>
      <c r="AD679" s="152"/>
      <c r="AE679" s="152"/>
      <c r="AF679" s="152"/>
      <c r="AH679" s="84"/>
      <c r="AI679" s="84"/>
      <c r="AJ679" s="84"/>
      <c r="AK679" s="84"/>
      <c r="AL679" s="84"/>
      <c r="AM679" s="84"/>
      <c r="AN679" s="84"/>
      <c r="AO679" s="84"/>
      <c r="AP679" s="84"/>
      <c r="AQ679" s="84"/>
      <c r="AR679" s="84"/>
    </row>
    <row r="680" spans="2:44" s="146" customFormat="1" x14ac:dyDescent="0.2">
      <c r="B680" s="94"/>
      <c r="C680" s="94"/>
      <c r="D680" s="94"/>
      <c r="E680" s="94"/>
      <c r="F680" s="85"/>
      <c r="G680" s="85"/>
      <c r="H680" s="85"/>
      <c r="I680" s="85"/>
      <c r="J680" s="85"/>
      <c r="K680" s="85"/>
      <c r="L680" s="85"/>
      <c r="M680" s="85"/>
      <c r="N680" s="86"/>
      <c r="O680" s="86"/>
      <c r="P680" s="86"/>
      <c r="Q680" s="86"/>
      <c r="R680" s="87"/>
      <c r="S680" s="98"/>
      <c r="T680" s="141"/>
      <c r="U680" s="120"/>
      <c r="V680" s="135"/>
      <c r="W680" s="85"/>
      <c r="X680" s="118"/>
      <c r="Z680" s="82"/>
      <c r="AA680" s="82"/>
      <c r="AB680" s="145"/>
      <c r="AC680" s="143"/>
      <c r="AD680" s="152"/>
      <c r="AE680" s="152"/>
      <c r="AF680" s="152"/>
      <c r="AH680" s="84"/>
      <c r="AI680" s="84"/>
      <c r="AJ680" s="84"/>
      <c r="AK680" s="84"/>
      <c r="AL680" s="84"/>
      <c r="AM680" s="84"/>
      <c r="AN680" s="84"/>
      <c r="AO680" s="84"/>
      <c r="AP680" s="84"/>
      <c r="AQ680" s="84"/>
      <c r="AR680" s="84"/>
    </row>
    <row r="681" spans="2:44" s="146" customFormat="1" x14ac:dyDescent="0.2">
      <c r="B681" s="94"/>
      <c r="C681" s="94"/>
      <c r="D681" s="94"/>
      <c r="E681" s="94"/>
      <c r="F681" s="85"/>
      <c r="G681" s="85"/>
      <c r="H681" s="85"/>
      <c r="I681" s="85"/>
      <c r="J681" s="85"/>
      <c r="K681" s="85"/>
      <c r="L681" s="85"/>
      <c r="M681" s="85"/>
      <c r="N681" s="86"/>
      <c r="O681" s="86"/>
      <c r="P681" s="86"/>
      <c r="Q681" s="86"/>
      <c r="R681" s="87"/>
      <c r="S681" s="98"/>
      <c r="T681" s="141"/>
      <c r="U681" s="120"/>
      <c r="V681" s="135"/>
      <c r="W681" s="85"/>
      <c r="X681" s="118"/>
      <c r="Z681" s="82"/>
      <c r="AA681" s="82"/>
      <c r="AB681" s="145"/>
      <c r="AC681" s="143"/>
      <c r="AD681" s="152"/>
      <c r="AE681" s="152"/>
      <c r="AF681" s="152"/>
      <c r="AH681" s="84"/>
      <c r="AI681" s="84"/>
      <c r="AJ681" s="84"/>
      <c r="AK681" s="84"/>
      <c r="AL681" s="84"/>
      <c r="AM681" s="84"/>
      <c r="AN681" s="84"/>
      <c r="AO681" s="84"/>
      <c r="AP681" s="84"/>
      <c r="AQ681" s="84"/>
      <c r="AR681" s="84"/>
    </row>
    <row r="682" spans="2:44" s="146" customFormat="1" x14ac:dyDescent="0.2">
      <c r="B682" s="94"/>
      <c r="C682" s="94"/>
      <c r="D682" s="94"/>
      <c r="E682" s="94"/>
      <c r="F682" s="85"/>
      <c r="G682" s="85"/>
      <c r="H682" s="85"/>
      <c r="I682" s="85"/>
      <c r="J682" s="85"/>
      <c r="K682" s="85"/>
      <c r="L682" s="85"/>
      <c r="M682" s="85"/>
      <c r="N682" s="86"/>
      <c r="O682" s="86"/>
      <c r="P682" s="86"/>
      <c r="Q682" s="86"/>
      <c r="R682" s="87"/>
      <c r="S682" s="98"/>
      <c r="T682" s="141"/>
      <c r="U682" s="120"/>
      <c r="V682" s="135"/>
      <c r="W682" s="85"/>
      <c r="X682" s="118"/>
      <c r="Z682" s="82"/>
      <c r="AA682" s="82"/>
      <c r="AB682" s="145"/>
      <c r="AC682" s="143"/>
      <c r="AD682" s="152"/>
      <c r="AE682" s="152"/>
      <c r="AF682" s="152"/>
      <c r="AH682" s="84"/>
      <c r="AI682" s="84"/>
      <c r="AJ682" s="84"/>
      <c r="AK682" s="84"/>
      <c r="AL682" s="84"/>
      <c r="AM682" s="84"/>
      <c r="AN682" s="84"/>
      <c r="AO682" s="84"/>
      <c r="AP682" s="84"/>
      <c r="AQ682" s="84"/>
      <c r="AR682" s="84"/>
    </row>
    <row r="683" spans="2:44" s="146" customFormat="1" x14ac:dyDescent="0.2">
      <c r="B683" s="94"/>
      <c r="C683" s="94"/>
      <c r="D683" s="94"/>
      <c r="E683" s="94"/>
      <c r="F683" s="85"/>
      <c r="G683" s="85"/>
      <c r="H683" s="85"/>
      <c r="I683" s="85"/>
      <c r="J683" s="85"/>
      <c r="K683" s="85"/>
      <c r="L683" s="85"/>
      <c r="M683" s="85"/>
      <c r="N683" s="86"/>
      <c r="O683" s="86"/>
      <c r="P683" s="86"/>
      <c r="Q683" s="86"/>
      <c r="R683" s="87"/>
      <c r="S683" s="98"/>
      <c r="T683" s="141"/>
      <c r="U683" s="120"/>
      <c r="V683" s="135"/>
      <c r="W683" s="85"/>
      <c r="X683" s="118"/>
      <c r="Z683" s="82"/>
      <c r="AA683" s="82"/>
      <c r="AB683" s="145"/>
      <c r="AC683" s="143"/>
      <c r="AD683" s="152"/>
      <c r="AE683" s="152"/>
      <c r="AF683" s="152"/>
      <c r="AH683" s="84"/>
      <c r="AI683" s="84"/>
      <c r="AJ683" s="84"/>
      <c r="AK683" s="84"/>
      <c r="AL683" s="84"/>
      <c r="AM683" s="84"/>
      <c r="AN683" s="84"/>
      <c r="AO683" s="84"/>
      <c r="AP683" s="84"/>
      <c r="AQ683" s="84"/>
      <c r="AR683" s="84"/>
    </row>
    <row r="684" spans="2:44" s="146" customFormat="1" x14ac:dyDescent="0.2">
      <c r="B684" s="94"/>
      <c r="C684" s="94"/>
      <c r="D684" s="94"/>
      <c r="E684" s="94"/>
      <c r="F684" s="85"/>
      <c r="G684" s="85"/>
      <c r="H684" s="85"/>
      <c r="I684" s="85"/>
      <c r="J684" s="85"/>
      <c r="K684" s="85"/>
      <c r="L684" s="85"/>
      <c r="M684" s="85"/>
      <c r="N684" s="86"/>
      <c r="O684" s="86"/>
      <c r="P684" s="86"/>
      <c r="Q684" s="86"/>
      <c r="R684" s="87"/>
      <c r="S684" s="98"/>
      <c r="T684" s="141"/>
      <c r="U684" s="120"/>
      <c r="V684" s="135"/>
      <c r="W684" s="85"/>
      <c r="X684" s="118"/>
      <c r="Z684" s="82"/>
      <c r="AA684" s="82"/>
      <c r="AB684" s="145"/>
      <c r="AC684" s="143"/>
      <c r="AD684" s="152"/>
      <c r="AE684" s="152"/>
      <c r="AF684" s="152"/>
      <c r="AH684" s="84"/>
      <c r="AI684" s="84"/>
      <c r="AJ684" s="84"/>
      <c r="AK684" s="84"/>
      <c r="AL684" s="84"/>
      <c r="AM684" s="84"/>
      <c r="AN684" s="84"/>
      <c r="AO684" s="84"/>
      <c r="AP684" s="84"/>
      <c r="AQ684" s="84"/>
      <c r="AR684" s="84"/>
    </row>
    <row r="685" spans="2:44" s="146" customFormat="1" x14ac:dyDescent="0.2">
      <c r="B685" s="94"/>
      <c r="C685" s="94"/>
      <c r="D685" s="94"/>
      <c r="E685" s="94"/>
      <c r="F685" s="85"/>
      <c r="G685" s="85"/>
      <c r="H685" s="85"/>
      <c r="I685" s="85"/>
      <c r="J685" s="85"/>
      <c r="K685" s="85"/>
      <c r="L685" s="85"/>
      <c r="M685" s="85"/>
      <c r="N685" s="86"/>
      <c r="O685" s="86"/>
      <c r="P685" s="86"/>
      <c r="Q685" s="86"/>
      <c r="R685" s="87"/>
      <c r="S685" s="98"/>
      <c r="T685" s="141"/>
      <c r="U685" s="120"/>
      <c r="V685" s="135"/>
      <c r="W685" s="85"/>
      <c r="X685" s="118"/>
      <c r="Z685" s="82"/>
      <c r="AA685" s="82"/>
      <c r="AB685" s="145"/>
      <c r="AC685" s="143"/>
      <c r="AD685" s="152"/>
      <c r="AE685" s="152"/>
      <c r="AF685" s="152"/>
      <c r="AH685" s="84"/>
      <c r="AI685" s="84"/>
      <c r="AJ685" s="84"/>
      <c r="AK685" s="84"/>
      <c r="AL685" s="84"/>
      <c r="AM685" s="84"/>
      <c r="AN685" s="84"/>
      <c r="AO685" s="84"/>
      <c r="AP685" s="84"/>
      <c r="AQ685" s="84"/>
      <c r="AR685" s="84"/>
    </row>
    <row r="686" spans="2:44" s="146" customFormat="1" x14ac:dyDescent="0.2">
      <c r="B686" s="94"/>
      <c r="C686" s="94"/>
      <c r="D686" s="94"/>
      <c r="E686" s="94"/>
      <c r="F686" s="85"/>
      <c r="G686" s="85"/>
      <c r="H686" s="85"/>
      <c r="I686" s="85"/>
      <c r="J686" s="85"/>
      <c r="K686" s="85"/>
      <c r="L686" s="85"/>
      <c r="M686" s="85"/>
      <c r="N686" s="86"/>
      <c r="O686" s="86"/>
      <c r="P686" s="86"/>
      <c r="Q686" s="86"/>
      <c r="R686" s="87"/>
      <c r="S686" s="98"/>
      <c r="T686" s="141"/>
      <c r="U686" s="120"/>
      <c r="V686" s="135"/>
      <c r="W686" s="85"/>
      <c r="X686" s="118"/>
      <c r="Z686" s="82"/>
      <c r="AA686" s="82"/>
      <c r="AB686" s="145"/>
      <c r="AC686" s="143"/>
      <c r="AD686" s="152"/>
      <c r="AE686" s="152"/>
      <c r="AF686" s="152"/>
      <c r="AH686" s="84"/>
      <c r="AI686" s="84"/>
      <c r="AJ686" s="84"/>
      <c r="AK686" s="84"/>
      <c r="AL686" s="84"/>
      <c r="AM686" s="84"/>
      <c r="AN686" s="84"/>
      <c r="AO686" s="84"/>
      <c r="AP686" s="84"/>
      <c r="AQ686" s="84"/>
      <c r="AR686" s="84"/>
    </row>
    <row r="687" spans="2:44" s="146" customFormat="1" x14ac:dyDescent="0.2">
      <c r="B687" s="94"/>
      <c r="C687" s="94"/>
      <c r="D687" s="94"/>
      <c r="E687" s="94"/>
      <c r="F687" s="85"/>
      <c r="G687" s="85"/>
      <c r="H687" s="85"/>
      <c r="I687" s="85"/>
      <c r="J687" s="85"/>
      <c r="K687" s="85"/>
      <c r="L687" s="85"/>
      <c r="M687" s="85"/>
      <c r="N687" s="86"/>
      <c r="O687" s="86"/>
      <c r="P687" s="86"/>
      <c r="Q687" s="86"/>
      <c r="R687" s="87"/>
      <c r="S687" s="98"/>
      <c r="T687" s="141"/>
      <c r="U687" s="120"/>
      <c r="V687" s="135"/>
      <c r="W687" s="85"/>
      <c r="X687" s="118"/>
      <c r="Z687" s="82"/>
      <c r="AA687" s="82"/>
      <c r="AB687" s="145"/>
      <c r="AC687" s="143"/>
      <c r="AD687" s="152"/>
      <c r="AE687" s="152"/>
      <c r="AF687" s="152"/>
      <c r="AH687" s="84"/>
      <c r="AI687" s="84"/>
      <c r="AJ687" s="84"/>
      <c r="AK687" s="84"/>
      <c r="AL687" s="84"/>
      <c r="AM687" s="84"/>
      <c r="AN687" s="84"/>
      <c r="AO687" s="84"/>
      <c r="AP687" s="84"/>
      <c r="AQ687" s="84"/>
      <c r="AR687" s="84"/>
    </row>
    <row r="688" spans="2:44" s="146" customFormat="1" x14ac:dyDescent="0.2">
      <c r="B688" s="94"/>
      <c r="C688" s="94"/>
      <c r="D688" s="94"/>
      <c r="E688" s="94"/>
      <c r="F688" s="85"/>
      <c r="G688" s="85"/>
      <c r="H688" s="85"/>
      <c r="I688" s="85"/>
      <c r="J688" s="85"/>
      <c r="K688" s="85"/>
      <c r="L688" s="85"/>
      <c r="M688" s="85"/>
      <c r="N688" s="86"/>
      <c r="O688" s="86"/>
      <c r="P688" s="86"/>
      <c r="Q688" s="86"/>
      <c r="R688" s="87"/>
      <c r="S688" s="98"/>
      <c r="T688" s="141"/>
      <c r="U688" s="120"/>
      <c r="V688" s="135"/>
      <c r="W688" s="85"/>
      <c r="X688" s="118"/>
      <c r="Z688" s="82"/>
      <c r="AA688" s="82"/>
      <c r="AB688" s="145"/>
      <c r="AC688" s="143"/>
      <c r="AD688" s="152"/>
      <c r="AE688" s="152"/>
      <c r="AF688" s="152"/>
      <c r="AH688" s="84"/>
      <c r="AI688" s="84"/>
      <c r="AJ688" s="84"/>
      <c r="AK688" s="84"/>
      <c r="AL688" s="84"/>
      <c r="AM688" s="84"/>
      <c r="AN688" s="84"/>
      <c r="AO688" s="84"/>
      <c r="AP688" s="84"/>
      <c r="AQ688" s="84"/>
      <c r="AR688" s="84"/>
    </row>
    <row r="689" spans="2:44" s="146" customFormat="1" x14ac:dyDescent="0.2">
      <c r="B689" s="94"/>
      <c r="C689" s="94"/>
      <c r="D689" s="94"/>
      <c r="E689" s="94"/>
      <c r="F689" s="85"/>
      <c r="G689" s="85"/>
      <c r="H689" s="85"/>
      <c r="I689" s="85"/>
      <c r="J689" s="85"/>
      <c r="K689" s="85"/>
      <c r="L689" s="85"/>
      <c r="M689" s="85"/>
      <c r="N689" s="86"/>
      <c r="O689" s="86"/>
      <c r="P689" s="86"/>
      <c r="Q689" s="86"/>
      <c r="R689" s="87"/>
      <c r="S689" s="98"/>
      <c r="T689" s="141"/>
      <c r="U689" s="120"/>
      <c r="V689" s="135"/>
      <c r="W689" s="85"/>
      <c r="X689" s="118"/>
      <c r="Z689" s="82"/>
      <c r="AA689" s="82"/>
      <c r="AB689" s="145"/>
      <c r="AC689" s="143"/>
      <c r="AD689" s="152"/>
      <c r="AE689" s="152"/>
      <c r="AF689" s="152"/>
      <c r="AH689" s="84"/>
      <c r="AI689" s="84"/>
      <c r="AJ689" s="84"/>
      <c r="AK689" s="84"/>
      <c r="AL689" s="84"/>
      <c r="AM689" s="84"/>
      <c r="AN689" s="84"/>
      <c r="AO689" s="84"/>
      <c r="AP689" s="84"/>
      <c r="AQ689" s="84"/>
      <c r="AR689" s="84"/>
    </row>
    <row r="690" spans="2:44" s="146" customFormat="1" x14ac:dyDescent="0.2">
      <c r="B690" s="94"/>
      <c r="C690" s="94"/>
      <c r="D690" s="94"/>
      <c r="E690" s="94"/>
      <c r="F690" s="85"/>
      <c r="G690" s="85"/>
      <c r="H690" s="85"/>
      <c r="I690" s="85"/>
      <c r="J690" s="85"/>
      <c r="K690" s="85"/>
      <c r="L690" s="85"/>
      <c r="M690" s="85"/>
      <c r="N690" s="86"/>
      <c r="O690" s="86"/>
      <c r="P690" s="86"/>
      <c r="Q690" s="86"/>
      <c r="R690" s="87"/>
      <c r="S690" s="98"/>
      <c r="T690" s="141"/>
      <c r="U690" s="120"/>
      <c r="V690" s="135"/>
      <c r="W690" s="85"/>
      <c r="X690" s="118"/>
      <c r="Z690" s="82"/>
      <c r="AA690" s="82"/>
      <c r="AB690" s="145"/>
      <c r="AC690" s="143"/>
      <c r="AD690" s="152"/>
      <c r="AE690" s="152"/>
      <c r="AF690" s="152"/>
      <c r="AH690" s="84"/>
      <c r="AI690" s="84"/>
      <c r="AJ690" s="84"/>
      <c r="AK690" s="84"/>
      <c r="AL690" s="84"/>
      <c r="AM690" s="84"/>
      <c r="AN690" s="84"/>
      <c r="AO690" s="84"/>
      <c r="AP690" s="84"/>
      <c r="AQ690" s="84"/>
      <c r="AR690" s="84"/>
    </row>
    <row r="691" spans="2:44" s="146" customFormat="1" x14ac:dyDescent="0.2">
      <c r="B691" s="94"/>
      <c r="C691" s="94"/>
      <c r="D691" s="94"/>
      <c r="E691" s="94"/>
      <c r="F691" s="85"/>
      <c r="G691" s="85"/>
      <c r="H691" s="85"/>
      <c r="I691" s="85"/>
      <c r="J691" s="85"/>
      <c r="K691" s="85"/>
      <c r="L691" s="85"/>
      <c r="M691" s="85"/>
      <c r="N691" s="86"/>
      <c r="O691" s="86"/>
      <c r="P691" s="86"/>
      <c r="Q691" s="86"/>
      <c r="R691" s="87"/>
      <c r="S691" s="98"/>
      <c r="T691" s="141"/>
      <c r="U691" s="120"/>
      <c r="V691" s="135"/>
      <c r="W691" s="85"/>
      <c r="X691" s="118"/>
      <c r="Z691" s="82"/>
      <c r="AA691" s="82"/>
      <c r="AB691" s="145"/>
      <c r="AC691" s="143"/>
      <c r="AD691" s="152"/>
      <c r="AE691" s="152"/>
      <c r="AF691" s="152"/>
      <c r="AH691" s="84"/>
      <c r="AI691" s="84"/>
      <c r="AJ691" s="84"/>
      <c r="AK691" s="84"/>
      <c r="AL691" s="84"/>
      <c r="AM691" s="84"/>
      <c r="AN691" s="84"/>
      <c r="AO691" s="84"/>
      <c r="AP691" s="84"/>
      <c r="AQ691" s="84"/>
      <c r="AR691" s="84"/>
    </row>
    <row r="692" spans="2:44" s="146" customFormat="1" x14ac:dyDescent="0.2">
      <c r="B692" s="94"/>
      <c r="C692" s="94"/>
      <c r="D692" s="94"/>
      <c r="E692" s="94"/>
      <c r="F692" s="85"/>
      <c r="G692" s="85"/>
      <c r="H692" s="85"/>
      <c r="I692" s="85"/>
      <c r="J692" s="85"/>
      <c r="K692" s="85"/>
      <c r="L692" s="85"/>
      <c r="M692" s="85"/>
      <c r="N692" s="86"/>
      <c r="O692" s="86"/>
      <c r="P692" s="86"/>
      <c r="Q692" s="86"/>
      <c r="R692" s="87"/>
      <c r="S692" s="98"/>
      <c r="T692" s="141"/>
      <c r="U692" s="120"/>
      <c r="V692" s="135"/>
      <c r="W692" s="85"/>
      <c r="X692" s="118"/>
      <c r="Z692" s="82"/>
      <c r="AA692" s="82"/>
      <c r="AB692" s="145"/>
      <c r="AC692" s="143"/>
      <c r="AD692" s="152"/>
      <c r="AE692" s="152"/>
      <c r="AF692" s="152"/>
      <c r="AH692" s="84"/>
      <c r="AI692" s="84"/>
      <c r="AJ692" s="84"/>
      <c r="AK692" s="84"/>
      <c r="AL692" s="84"/>
      <c r="AM692" s="84"/>
      <c r="AN692" s="84"/>
      <c r="AO692" s="84"/>
      <c r="AP692" s="84"/>
      <c r="AQ692" s="84"/>
      <c r="AR692" s="84"/>
    </row>
    <row r="693" spans="2:44" s="146" customFormat="1" x14ac:dyDescent="0.2">
      <c r="B693" s="94"/>
      <c r="C693" s="94"/>
      <c r="D693" s="94"/>
      <c r="E693" s="94"/>
      <c r="F693" s="85"/>
      <c r="G693" s="85"/>
      <c r="H693" s="85"/>
      <c r="I693" s="85"/>
      <c r="J693" s="85"/>
      <c r="K693" s="85"/>
      <c r="L693" s="85"/>
      <c r="M693" s="85"/>
      <c r="N693" s="86"/>
      <c r="O693" s="86"/>
      <c r="P693" s="86"/>
      <c r="Q693" s="86"/>
      <c r="R693" s="87"/>
      <c r="S693" s="98"/>
      <c r="T693" s="141"/>
      <c r="U693" s="120"/>
      <c r="V693" s="135"/>
      <c r="W693" s="85"/>
      <c r="X693" s="118"/>
      <c r="Z693" s="82"/>
      <c r="AA693" s="82"/>
      <c r="AB693" s="145"/>
      <c r="AC693" s="143"/>
      <c r="AD693" s="152"/>
      <c r="AE693" s="152"/>
      <c r="AF693" s="152"/>
      <c r="AH693" s="84"/>
      <c r="AI693" s="84"/>
      <c r="AJ693" s="84"/>
      <c r="AK693" s="84"/>
      <c r="AL693" s="84"/>
      <c r="AM693" s="84"/>
      <c r="AN693" s="84"/>
      <c r="AO693" s="84"/>
      <c r="AP693" s="84"/>
      <c r="AQ693" s="84"/>
      <c r="AR693" s="84"/>
    </row>
    <row r="694" spans="2:44" s="146" customFormat="1" x14ac:dyDescent="0.2">
      <c r="B694" s="94"/>
      <c r="C694" s="94"/>
      <c r="D694" s="94"/>
      <c r="E694" s="94"/>
      <c r="F694" s="85"/>
      <c r="G694" s="85"/>
      <c r="H694" s="85"/>
      <c r="I694" s="85"/>
      <c r="J694" s="85"/>
      <c r="K694" s="85"/>
      <c r="L694" s="85"/>
      <c r="M694" s="85"/>
      <c r="N694" s="86"/>
      <c r="O694" s="86"/>
      <c r="P694" s="86"/>
      <c r="Q694" s="86"/>
      <c r="R694" s="87"/>
      <c r="S694" s="98"/>
      <c r="T694" s="141"/>
      <c r="U694" s="120"/>
      <c r="V694" s="135"/>
      <c r="W694" s="85"/>
      <c r="X694" s="118"/>
      <c r="Z694" s="82"/>
      <c r="AA694" s="82"/>
      <c r="AB694" s="145"/>
      <c r="AC694" s="143"/>
      <c r="AD694" s="152"/>
      <c r="AE694" s="152"/>
      <c r="AF694" s="152"/>
      <c r="AH694" s="84"/>
      <c r="AI694" s="84"/>
      <c r="AJ694" s="84"/>
      <c r="AK694" s="84"/>
      <c r="AL694" s="84"/>
      <c r="AM694" s="84"/>
      <c r="AN694" s="84"/>
      <c r="AO694" s="84"/>
      <c r="AP694" s="84"/>
      <c r="AQ694" s="84"/>
      <c r="AR694" s="84"/>
    </row>
    <row r="695" spans="2:44" s="146" customFormat="1" x14ac:dyDescent="0.2">
      <c r="B695" s="94"/>
      <c r="C695" s="94"/>
      <c r="D695" s="94"/>
      <c r="E695" s="94"/>
      <c r="F695" s="85"/>
      <c r="G695" s="85"/>
      <c r="H695" s="85"/>
      <c r="I695" s="85"/>
      <c r="J695" s="85"/>
      <c r="K695" s="85"/>
      <c r="L695" s="85"/>
      <c r="M695" s="85"/>
      <c r="N695" s="86"/>
      <c r="O695" s="86"/>
      <c r="P695" s="86"/>
      <c r="Q695" s="86"/>
      <c r="R695" s="87"/>
      <c r="S695" s="98"/>
      <c r="T695" s="141"/>
      <c r="U695" s="120"/>
      <c r="V695" s="135"/>
      <c r="W695" s="85"/>
      <c r="X695" s="118"/>
      <c r="Z695" s="82"/>
      <c r="AA695" s="82"/>
      <c r="AB695" s="145"/>
      <c r="AC695" s="143"/>
      <c r="AD695" s="152"/>
      <c r="AE695" s="152"/>
      <c r="AF695" s="152"/>
      <c r="AH695" s="84"/>
      <c r="AI695" s="84"/>
      <c r="AJ695" s="84"/>
      <c r="AK695" s="84"/>
      <c r="AL695" s="84"/>
      <c r="AM695" s="84"/>
      <c r="AN695" s="84"/>
      <c r="AO695" s="84"/>
      <c r="AP695" s="84"/>
      <c r="AQ695" s="84"/>
      <c r="AR695" s="84"/>
    </row>
    <row r="696" spans="2:44" s="146" customFormat="1" x14ac:dyDescent="0.2">
      <c r="B696" s="94"/>
      <c r="C696" s="94"/>
      <c r="D696" s="94"/>
      <c r="E696" s="94"/>
      <c r="F696" s="85"/>
      <c r="G696" s="85"/>
      <c r="H696" s="85"/>
      <c r="I696" s="85"/>
      <c r="J696" s="85"/>
      <c r="K696" s="85"/>
      <c r="L696" s="85"/>
      <c r="M696" s="85"/>
      <c r="N696" s="86"/>
      <c r="O696" s="86"/>
      <c r="P696" s="86"/>
      <c r="Q696" s="86"/>
      <c r="R696" s="87"/>
      <c r="S696" s="98"/>
      <c r="T696" s="141"/>
      <c r="U696" s="120"/>
      <c r="V696" s="135"/>
      <c r="W696" s="85"/>
      <c r="X696" s="118"/>
      <c r="Z696" s="82"/>
      <c r="AA696" s="82"/>
      <c r="AB696" s="145"/>
      <c r="AC696" s="143"/>
      <c r="AD696" s="152"/>
      <c r="AE696" s="152"/>
      <c r="AF696" s="152"/>
      <c r="AH696" s="84"/>
      <c r="AI696" s="84"/>
      <c r="AJ696" s="84"/>
      <c r="AK696" s="84"/>
      <c r="AL696" s="84"/>
      <c r="AM696" s="84"/>
      <c r="AN696" s="84"/>
      <c r="AO696" s="84"/>
      <c r="AP696" s="84"/>
      <c r="AQ696" s="84"/>
      <c r="AR696" s="84"/>
    </row>
    <row r="697" spans="2:44" s="146" customFormat="1" x14ac:dyDescent="0.2">
      <c r="B697" s="94"/>
      <c r="C697" s="94"/>
      <c r="D697" s="94"/>
      <c r="E697" s="94"/>
      <c r="F697" s="85"/>
      <c r="G697" s="85"/>
      <c r="H697" s="85"/>
      <c r="I697" s="85"/>
      <c r="J697" s="85"/>
      <c r="K697" s="85"/>
      <c r="L697" s="85"/>
      <c r="M697" s="85"/>
      <c r="N697" s="86"/>
      <c r="O697" s="86"/>
      <c r="P697" s="86"/>
      <c r="Q697" s="86"/>
      <c r="R697" s="87"/>
      <c r="S697" s="98"/>
      <c r="T697" s="141"/>
      <c r="U697" s="120"/>
      <c r="V697" s="135"/>
      <c r="W697" s="85"/>
      <c r="X697" s="118"/>
      <c r="Z697" s="82"/>
      <c r="AA697" s="82"/>
      <c r="AB697" s="145"/>
      <c r="AC697" s="143"/>
      <c r="AD697" s="152"/>
      <c r="AE697" s="152"/>
      <c r="AF697" s="152"/>
      <c r="AH697" s="84"/>
      <c r="AI697" s="84"/>
      <c r="AJ697" s="84"/>
      <c r="AK697" s="84"/>
      <c r="AL697" s="84"/>
      <c r="AM697" s="84"/>
      <c r="AN697" s="84"/>
      <c r="AO697" s="84"/>
      <c r="AP697" s="84"/>
      <c r="AQ697" s="84"/>
      <c r="AR697" s="84"/>
    </row>
    <row r="698" spans="2:44" s="146" customFormat="1" x14ac:dyDescent="0.2">
      <c r="B698" s="94"/>
      <c r="C698" s="94"/>
      <c r="D698" s="94"/>
      <c r="E698" s="94"/>
      <c r="F698" s="85"/>
      <c r="G698" s="85"/>
      <c r="H698" s="85"/>
      <c r="I698" s="85"/>
      <c r="J698" s="85"/>
      <c r="K698" s="85"/>
      <c r="L698" s="85"/>
      <c r="M698" s="85"/>
      <c r="N698" s="86"/>
      <c r="O698" s="86"/>
      <c r="P698" s="86"/>
      <c r="Q698" s="86"/>
      <c r="R698" s="87"/>
      <c r="S698" s="98"/>
      <c r="T698" s="141"/>
      <c r="U698" s="120"/>
      <c r="V698" s="135"/>
      <c r="W698" s="85"/>
      <c r="X698" s="118"/>
      <c r="Z698" s="82"/>
      <c r="AA698" s="82"/>
      <c r="AB698" s="145"/>
      <c r="AC698" s="143"/>
      <c r="AD698" s="152"/>
      <c r="AE698" s="152"/>
      <c r="AF698" s="152"/>
      <c r="AH698" s="84"/>
      <c r="AI698" s="84"/>
      <c r="AJ698" s="84"/>
      <c r="AK698" s="84"/>
      <c r="AL698" s="84"/>
      <c r="AM698" s="84"/>
      <c r="AN698" s="84"/>
      <c r="AO698" s="84"/>
      <c r="AP698" s="84"/>
      <c r="AQ698" s="84"/>
      <c r="AR698" s="84"/>
    </row>
    <row r="699" spans="2:44" s="146" customFormat="1" x14ac:dyDescent="0.2">
      <c r="B699" s="94"/>
      <c r="C699" s="94"/>
      <c r="D699" s="94"/>
      <c r="E699" s="94"/>
      <c r="F699" s="85"/>
      <c r="G699" s="85"/>
      <c r="H699" s="85"/>
      <c r="I699" s="85"/>
      <c r="J699" s="85"/>
      <c r="K699" s="85"/>
      <c r="L699" s="85"/>
      <c r="M699" s="85"/>
      <c r="N699" s="86"/>
      <c r="O699" s="86"/>
      <c r="P699" s="86"/>
      <c r="Q699" s="86"/>
      <c r="R699" s="87"/>
      <c r="S699" s="98"/>
      <c r="T699" s="141"/>
      <c r="U699" s="120"/>
      <c r="V699" s="135"/>
      <c r="W699" s="85"/>
      <c r="X699" s="118"/>
      <c r="Z699" s="82"/>
      <c r="AA699" s="82"/>
      <c r="AB699" s="145"/>
      <c r="AC699" s="143"/>
      <c r="AD699" s="152"/>
      <c r="AE699" s="152"/>
      <c r="AF699" s="152"/>
      <c r="AH699" s="84"/>
      <c r="AI699" s="84"/>
      <c r="AJ699" s="84"/>
      <c r="AK699" s="84"/>
      <c r="AL699" s="84"/>
      <c r="AM699" s="84"/>
      <c r="AN699" s="84"/>
      <c r="AO699" s="84"/>
      <c r="AP699" s="84"/>
      <c r="AQ699" s="84"/>
      <c r="AR699" s="84"/>
    </row>
    <row r="700" spans="2:44" s="146" customFormat="1" x14ac:dyDescent="0.2">
      <c r="B700" s="94"/>
      <c r="C700" s="94"/>
      <c r="D700" s="94"/>
      <c r="E700" s="94"/>
      <c r="F700" s="85"/>
      <c r="G700" s="85"/>
      <c r="H700" s="85"/>
      <c r="I700" s="85"/>
      <c r="J700" s="85"/>
      <c r="K700" s="85"/>
      <c r="L700" s="85"/>
      <c r="M700" s="85"/>
      <c r="N700" s="86"/>
      <c r="O700" s="86"/>
      <c r="P700" s="86"/>
      <c r="Q700" s="86"/>
      <c r="R700" s="87"/>
      <c r="S700" s="98"/>
      <c r="T700" s="141"/>
      <c r="U700" s="120"/>
      <c r="V700" s="135"/>
      <c r="W700" s="85"/>
      <c r="X700" s="118"/>
      <c r="Z700" s="82"/>
      <c r="AA700" s="82"/>
      <c r="AB700" s="145"/>
      <c r="AC700" s="143"/>
      <c r="AD700" s="152"/>
      <c r="AE700" s="152"/>
      <c r="AF700" s="152"/>
      <c r="AH700" s="84"/>
      <c r="AI700" s="84"/>
      <c r="AJ700" s="84"/>
      <c r="AK700" s="84"/>
      <c r="AL700" s="84"/>
      <c r="AM700" s="84"/>
      <c r="AN700" s="84"/>
      <c r="AO700" s="84"/>
      <c r="AP700" s="84"/>
      <c r="AQ700" s="84"/>
      <c r="AR700" s="84"/>
    </row>
    <row r="701" spans="2:44" s="146" customFormat="1" x14ac:dyDescent="0.2">
      <c r="B701" s="94"/>
      <c r="C701" s="94"/>
      <c r="D701" s="94"/>
      <c r="E701" s="94"/>
      <c r="F701" s="85"/>
      <c r="G701" s="85"/>
      <c r="H701" s="85"/>
      <c r="I701" s="85"/>
      <c r="J701" s="85"/>
      <c r="K701" s="85"/>
      <c r="L701" s="85"/>
      <c r="M701" s="85"/>
      <c r="N701" s="86"/>
      <c r="O701" s="86"/>
      <c r="P701" s="86"/>
      <c r="Q701" s="86"/>
      <c r="R701" s="87"/>
      <c r="S701" s="98"/>
      <c r="T701" s="141"/>
      <c r="U701" s="120"/>
      <c r="V701" s="135"/>
      <c r="W701" s="85"/>
      <c r="X701" s="118"/>
      <c r="Z701" s="82"/>
      <c r="AA701" s="82"/>
      <c r="AB701" s="145"/>
      <c r="AC701" s="143"/>
      <c r="AD701" s="152"/>
      <c r="AE701" s="152"/>
      <c r="AF701" s="152"/>
      <c r="AH701" s="84"/>
      <c r="AI701" s="84"/>
      <c r="AJ701" s="84"/>
      <c r="AK701" s="84"/>
      <c r="AL701" s="84"/>
      <c r="AM701" s="84"/>
      <c r="AN701" s="84"/>
      <c r="AO701" s="84"/>
      <c r="AP701" s="84"/>
      <c r="AQ701" s="84"/>
      <c r="AR701" s="84"/>
    </row>
    <row r="702" spans="2:44" s="146" customFormat="1" x14ac:dyDescent="0.2">
      <c r="B702" s="94"/>
      <c r="C702" s="94"/>
      <c r="D702" s="94"/>
      <c r="E702" s="94"/>
      <c r="F702" s="85"/>
      <c r="G702" s="85"/>
      <c r="H702" s="85"/>
      <c r="I702" s="85"/>
      <c r="J702" s="85"/>
      <c r="K702" s="85"/>
      <c r="L702" s="85"/>
      <c r="M702" s="85"/>
      <c r="N702" s="86"/>
      <c r="O702" s="86"/>
      <c r="P702" s="86"/>
      <c r="Q702" s="86"/>
      <c r="R702" s="87"/>
      <c r="S702" s="98"/>
      <c r="T702" s="141"/>
      <c r="U702" s="120"/>
      <c r="V702" s="135"/>
      <c r="W702" s="85"/>
      <c r="X702" s="118"/>
      <c r="Z702" s="82"/>
      <c r="AA702" s="82"/>
      <c r="AB702" s="145"/>
      <c r="AC702" s="143"/>
      <c r="AD702" s="152"/>
      <c r="AE702" s="152"/>
      <c r="AF702" s="152"/>
      <c r="AH702" s="84"/>
      <c r="AI702" s="84"/>
      <c r="AJ702" s="84"/>
      <c r="AK702" s="84"/>
      <c r="AL702" s="84"/>
      <c r="AM702" s="84"/>
      <c r="AN702" s="84"/>
      <c r="AO702" s="84"/>
      <c r="AP702" s="84"/>
      <c r="AQ702" s="84"/>
      <c r="AR702" s="84"/>
    </row>
    <row r="703" spans="2:44" s="146" customFormat="1" x14ac:dyDescent="0.2">
      <c r="B703" s="94"/>
      <c r="C703" s="94"/>
      <c r="D703" s="94"/>
      <c r="E703" s="94"/>
      <c r="F703" s="85"/>
      <c r="G703" s="85"/>
      <c r="H703" s="85"/>
      <c r="I703" s="85"/>
      <c r="J703" s="85"/>
      <c r="K703" s="85"/>
      <c r="L703" s="85"/>
      <c r="M703" s="85"/>
      <c r="N703" s="86"/>
      <c r="O703" s="86"/>
      <c r="P703" s="86"/>
      <c r="Q703" s="86"/>
      <c r="R703" s="87"/>
      <c r="S703" s="98"/>
      <c r="T703" s="141"/>
      <c r="U703" s="120"/>
      <c r="V703" s="135"/>
      <c r="W703" s="85"/>
      <c r="X703" s="118"/>
      <c r="Z703" s="82"/>
      <c r="AA703" s="82"/>
      <c r="AB703" s="145"/>
      <c r="AC703" s="143"/>
      <c r="AD703" s="152"/>
      <c r="AE703" s="152"/>
      <c r="AF703" s="152"/>
      <c r="AH703" s="84"/>
      <c r="AI703" s="84"/>
      <c r="AJ703" s="84"/>
      <c r="AK703" s="84"/>
      <c r="AL703" s="84"/>
      <c r="AM703" s="84"/>
      <c r="AN703" s="84"/>
      <c r="AO703" s="84"/>
      <c r="AP703" s="84"/>
      <c r="AQ703" s="84"/>
      <c r="AR703" s="84"/>
    </row>
    <row r="704" spans="2:44" s="146" customFormat="1" x14ac:dyDescent="0.2">
      <c r="B704" s="94"/>
      <c r="C704" s="94"/>
      <c r="D704" s="94"/>
      <c r="E704" s="94"/>
      <c r="F704" s="85"/>
      <c r="G704" s="85"/>
      <c r="H704" s="85"/>
      <c r="I704" s="85"/>
      <c r="J704" s="85"/>
      <c r="K704" s="85"/>
      <c r="L704" s="85"/>
      <c r="M704" s="85"/>
      <c r="N704" s="86"/>
      <c r="O704" s="86"/>
      <c r="P704" s="86"/>
      <c r="Q704" s="86"/>
      <c r="R704" s="87"/>
      <c r="S704" s="98"/>
      <c r="T704" s="141"/>
      <c r="U704" s="120"/>
      <c r="V704" s="135"/>
      <c r="W704" s="85"/>
      <c r="X704" s="118"/>
      <c r="Z704" s="82"/>
      <c r="AA704" s="82"/>
      <c r="AB704" s="145"/>
      <c r="AC704" s="143"/>
      <c r="AD704" s="152"/>
      <c r="AE704" s="152"/>
      <c r="AF704" s="152"/>
      <c r="AH704" s="84"/>
      <c r="AI704" s="84"/>
      <c r="AJ704" s="84"/>
      <c r="AK704" s="84"/>
      <c r="AL704" s="84"/>
      <c r="AM704" s="84"/>
      <c r="AN704" s="84"/>
      <c r="AO704" s="84"/>
      <c r="AP704" s="84"/>
      <c r="AQ704" s="84"/>
      <c r="AR704" s="84"/>
    </row>
    <row r="705" spans="2:44" s="146" customFormat="1" x14ac:dyDescent="0.2">
      <c r="B705" s="94"/>
      <c r="C705" s="94"/>
      <c r="D705" s="94"/>
      <c r="E705" s="94"/>
      <c r="F705" s="85"/>
      <c r="G705" s="85"/>
      <c r="H705" s="85"/>
      <c r="I705" s="85"/>
      <c r="J705" s="85"/>
      <c r="K705" s="85"/>
      <c r="L705" s="85"/>
      <c r="M705" s="85"/>
      <c r="N705" s="86"/>
      <c r="O705" s="86"/>
      <c r="P705" s="86"/>
      <c r="Q705" s="86"/>
      <c r="R705" s="87"/>
      <c r="S705" s="98"/>
      <c r="T705" s="141"/>
      <c r="U705" s="120"/>
      <c r="V705" s="135"/>
      <c r="W705" s="85"/>
      <c r="X705" s="118"/>
      <c r="Z705" s="82"/>
      <c r="AA705" s="82"/>
      <c r="AB705" s="145"/>
      <c r="AC705" s="143"/>
      <c r="AD705" s="152"/>
      <c r="AE705" s="152"/>
      <c r="AF705" s="152"/>
      <c r="AH705" s="84"/>
      <c r="AI705" s="84"/>
      <c r="AJ705" s="84"/>
      <c r="AK705" s="84"/>
      <c r="AL705" s="84"/>
      <c r="AM705" s="84"/>
      <c r="AN705" s="84"/>
      <c r="AO705" s="84"/>
      <c r="AP705" s="84"/>
      <c r="AQ705" s="84"/>
      <c r="AR705" s="84"/>
    </row>
    <row r="706" spans="2:44" s="146" customFormat="1" x14ac:dyDescent="0.2">
      <c r="B706" s="94"/>
      <c r="C706" s="94"/>
      <c r="D706" s="94"/>
      <c r="E706" s="94"/>
      <c r="F706" s="85"/>
      <c r="G706" s="85"/>
      <c r="H706" s="85"/>
      <c r="I706" s="85"/>
      <c r="J706" s="85"/>
      <c r="K706" s="85"/>
      <c r="L706" s="85"/>
      <c r="M706" s="85"/>
      <c r="N706" s="86"/>
      <c r="O706" s="86"/>
      <c r="P706" s="86"/>
      <c r="Q706" s="86"/>
      <c r="R706" s="87"/>
      <c r="S706" s="98"/>
      <c r="T706" s="141"/>
      <c r="U706" s="120"/>
      <c r="V706" s="135"/>
      <c r="W706" s="85"/>
      <c r="X706" s="118"/>
      <c r="Z706" s="82"/>
      <c r="AA706" s="82"/>
      <c r="AB706" s="145"/>
      <c r="AC706" s="143"/>
      <c r="AD706" s="152"/>
      <c r="AE706" s="152"/>
      <c r="AF706" s="152"/>
      <c r="AH706" s="84"/>
      <c r="AI706" s="84"/>
      <c r="AJ706" s="84"/>
      <c r="AK706" s="84"/>
      <c r="AL706" s="84"/>
      <c r="AM706" s="84"/>
      <c r="AN706" s="84"/>
      <c r="AO706" s="84"/>
      <c r="AP706" s="84"/>
      <c r="AQ706" s="84"/>
      <c r="AR706" s="84"/>
    </row>
    <row r="707" spans="2:44" s="146" customFormat="1" x14ac:dyDescent="0.2">
      <c r="B707" s="94"/>
      <c r="C707" s="94"/>
      <c r="D707" s="94"/>
      <c r="E707" s="94"/>
      <c r="F707" s="85"/>
      <c r="G707" s="85"/>
      <c r="H707" s="85"/>
      <c r="I707" s="85"/>
      <c r="J707" s="85"/>
      <c r="K707" s="85"/>
      <c r="L707" s="85"/>
      <c r="M707" s="85"/>
      <c r="N707" s="86"/>
      <c r="O707" s="86"/>
      <c r="P707" s="86"/>
      <c r="Q707" s="86"/>
      <c r="R707" s="87"/>
      <c r="S707" s="98"/>
      <c r="T707" s="141"/>
      <c r="U707" s="120"/>
      <c r="V707" s="135"/>
      <c r="W707" s="85"/>
      <c r="X707" s="118"/>
      <c r="Z707" s="82"/>
      <c r="AA707" s="82"/>
      <c r="AB707" s="145"/>
      <c r="AC707" s="143"/>
      <c r="AD707" s="152"/>
      <c r="AE707" s="152"/>
      <c r="AF707" s="152"/>
      <c r="AH707" s="84"/>
      <c r="AI707" s="84"/>
      <c r="AJ707" s="84"/>
      <c r="AK707" s="84"/>
      <c r="AL707" s="84"/>
      <c r="AM707" s="84"/>
      <c r="AN707" s="84"/>
      <c r="AO707" s="84"/>
      <c r="AP707" s="84"/>
      <c r="AQ707" s="84"/>
      <c r="AR707" s="84"/>
    </row>
    <row r="708" spans="2:44" s="146" customFormat="1" x14ac:dyDescent="0.2">
      <c r="B708" s="94"/>
      <c r="C708" s="94"/>
      <c r="D708" s="94"/>
      <c r="E708" s="94"/>
      <c r="F708" s="85"/>
      <c r="G708" s="85"/>
      <c r="H708" s="85"/>
      <c r="I708" s="85"/>
      <c r="J708" s="85"/>
      <c r="K708" s="85"/>
      <c r="L708" s="85"/>
      <c r="M708" s="85"/>
      <c r="N708" s="86"/>
      <c r="O708" s="86"/>
      <c r="P708" s="86"/>
      <c r="Q708" s="86"/>
      <c r="R708" s="87"/>
      <c r="S708" s="98"/>
      <c r="T708" s="141"/>
      <c r="U708" s="120"/>
      <c r="V708" s="135"/>
      <c r="W708" s="85"/>
      <c r="X708" s="118"/>
      <c r="Z708" s="82"/>
      <c r="AA708" s="82"/>
      <c r="AB708" s="145"/>
      <c r="AC708" s="143"/>
      <c r="AD708" s="152"/>
      <c r="AE708" s="152"/>
      <c r="AF708" s="152"/>
      <c r="AH708" s="84"/>
      <c r="AI708" s="84"/>
      <c r="AJ708" s="84"/>
      <c r="AK708" s="84"/>
      <c r="AL708" s="84"/>
      <c r="AM708" s="84"/>
      <c r="AN708" s="84"/>
      <c r="AO708" s="84"/>
      <c r="AP708" s="84"/>
      <c r="AQ708" s="84"/>
      <c r="AR708" s="84"/>
    </row>
    <row r="709" spans="2:44" s="146" customFormat="1" x14ac:dyDescent="0.2">
      <c r="B709" s="94"/>
      <c r="C709" s="94"/>
      <c r="D709" s="94"/>
      <c r="E709" s="94"/>
      <c r="F709" s="85"/>
      <c r="G709" s="85"/>
      <c r="H709" s="85"/>
      <c r="I709" s="85"/>
      <c r="J709" s="85"/>
      <c r="K709" s="85"/>
      <c r="L709" s="85"/>
      <c r="M709" s="85"/>
      <c r="N709" s="86"/>
      <c r="O709" s="86"/>
      <c r="P709" s="86"/>
      <c r="Q709" s="86"/>
      <c r="R709" s="87"/>
      <c r="S709" s="98"/>
      <c r="T709" s="141"/>
      <c r="U709" s="120"/>
      <c r="V709" s="135"/>
      <c r="W709" s="85"/>
      <c r="X709" s="118"/>
      <c r="Z709" s="82"/>
      <c r="AA709" s="82"/>
      <c r="AB709" s="145"/>
      <c r="AC709" s="143"/>
      <c r="AD709" s="152"/>
      <c r="AE709" s="152"/>
      <c r="AF709" s="152"/>
      <c r="AH709" s="84"/>
      <c r="AI709" s="84"/>
      <c r="AJ709" s="84"/>
      <c r="AK709" s="84"/>
      <c r="AL709" s="84"/>
      <c r="AM709" s="84"/>
      <c r="AN709" s="84"/>
      <c r="AO709" s="84"/>
      <c r="AP709" s="84"/>
      <c r="AQ709" s="84"/>
      <c r="AR709" s="84"/>
    </row>
    <row r="710" spans="2:44" s="146" customFormat="1" x14ac:dyDescent="0.2">
      <c r="B710" s="94"/>
      <c r="C710" s="94"/>
      <c r="D710" s="94"/>
      <c r="E710" s="94"/>
      <c r="F710" s="85"/>
      <c r="G710" s="85"/>
      <c r="H710" s="85"/>
      <c r="I710" s="85"/>
      <c r="J710" s="85"/>
      <c r="K710" s="85"/>
      <c r="L710" s="85"/>
      <c r="M710" s="85"/>
      <c r="N710" s="86"/>
      <c r="O710" s="86"/>
      <c r="P710" s="86"/>
      <c r="Q710" s="86"/>
      <c r="R710" s="87"/>
      <c r="S710" s="98"/>
      <c r="T710" s="141"/>
      <c r="U710" s="120"/>
      <c r="V710" s="135"/>
      <c r="W710" s="85"/>
      <c r="X710" s="118"/>
      <c r="Z710" s="82"/>
      <c r="AA710" s="82"/>
      <c r="AB710" s="145"/>
      <c r="AC710" s="143"/>
      <c r="AD710" s="152"/>
      <c r="AE710" s="152"/>
      <c r="AF710" s="152"/>
      <c r="AH710" s="84"/>
      <c r="AI710" s="84"/>
      <c r="AJ710" s="84"/>
      <c r="AK710" s="84"/>
      <c r="AL710" s="84"/>
      <c r="AM710" s="84"/>
      <c r="AN710" s="84"/>
      <c r="AO710" s="84"/>
      <c r="AP710" s="84"/>
      <c r="AQ710" s="84"/>
      <c r="AR710" s="84"/>
    </row>
    <row r="711" spans="2:44" s="146" customFormat="1" x14ac:dyDescent="0.2">
      <c r="B711" s="94"/>
      <c r="C711" s="94"/>
      <c r="D711" s="94"/>
      <c r="E711" s="94"/>
      <c r="F711" s="85"/>
      <c r="G711" s="85"/>
      <c r="H711" s="85"/>
      <c r="I711" s="85"/>
      <c r="J711" s="85"/>
      <c r="K711" s="85"/>
      <c r="L711" s="85"/>
      <c r="M711" s="85"/>
      <c r="N711" s="86"/>
      <c r="O711" s="86"/>
      <c r="P711" s="86"/>
      <c r="Q711" s="86"/>
      <c r="R711" s="87"/>
      <c r="S711" s="98"/>
      <c r="T711" s="141"/>
      <c r="U711" s="120"/>
      <c r="V711" s="135"/>
      <c r="W711" s="85"/>
      <c r="X711" s="118"/>
      <c r="Z711" s="82"/>
      <c r="AA711" s="82"/>
      <c r="AB711" s="145"/>
      <c r="AC711" s="143"/>
      <c r="AD711" s="152"/>
      <c r="AE711" s="152"/>
      <c r="AF711" s="152"/>
      <c r="AH711" s="84"/>
      <c r="AI711" s="84"/>
      <c r="AJ711" s="84"/>
      <c r="AK711" s="84"/>
      <c r="AL711" s="84"/>
      <c r="AM711" s="84"/>
      <c r="AN711" s="84"/>
      <c r="AO711" s="84"/>
      <c r="AP711" s="84"/>
      <c r="AQ711" s="84"/>
      <c r="AR711" s="84"/>
    </row>
    <row r="712" spans="2:44" s="146" customFormat="1" x14ac:dyDescent="0.2">
      <c r="B712" s="94"/>
      <c r="C712" s="94"/>
      <c r="D712" s="94"/>
      <c r="E712" s="94"/>
      <c r="F712" s="85"/>
      <c r="G712" s="85"/>
      <c r="H712" s="85"/>
      <c r="I712" s="85"/>
      <c r="J712" s="85"/>
      <c r="K712" s="85"/>
      <c r="L712" s="85"/>
      <c r="M712" s="85"/>
      <c r="N712" s="86"/>
      <c r="O712" s="86"/>
      <c r="P712" s="86"/>
      <c r="Q712" s="86"/>
      <c r="R712" s="87"/>
      <c r="S712" s="98"/>
      <c r="T712" s="141"/>
      <c r="U712" s="120"/>
      <c r="V712" s="135"/>
      <c r="W712" s="85"/>
      <c r="X712" s="118"/>
      <c r="Z712" s="82"/>
      <c r="AA712" s="82"/>
      <c r="AB712" s="145"/>
      <c r="AC712" s="143"/>
      <c r="AD712" s="152"/>
      <c r="AE712" s="152"/>
      <c r="AF712" s="152"/>
      <c r="AH712" s="84"/>
      <c r="AI712" s="84"/>
      <c r="AJ712" s="84"/>
      <c r="AK712" s="84"/>
      <c r="AL712" s="84"/>
      <c r="AM712" s="84"/>
      <c r="AN712" s="84"/>
      <c r="AO712" s="84"/>
      <c r="AP712" s="84"/>
      <c r="AQ712" s="84"/>
      <c r="AR712" s="84"/>
    </row>
    <row r="713" spans="2:44" s="146" customFormat="1" x14ac:dyDescent="0.2">
      <c r="B713" s="94"/>
      <c r="C713" s="94"/>
      <c r="D713" s="94"/>
      <c r="E713" s="94"/>
      <c r="F713" s="85"/>
      <c r="G713" s="85"/>
      <c r="H713" s="85"/>
      <c r="I713" s="85"/>
      <c r="J713" s="85"/>
      <c r="K713" s="85"/>
      <c r="L713" s="85"/>
      <c r="M713" s="85"/>
      <c r="N713" s="86"/>
      <c r="O713" s="86"/>
      <c r="P713" s="86"/>
      <c r="Q713" s="86"/>
      <c r="R713" s="87"/>
      <c r="S713" s="98"/>
      <c r="T713" s="141"/>
      <c r="U713" s="120"/>
      <c r="V713" s="135"/>
      <c r="W713" s="85"/>
      <c r="X713" s="118"/>
      <c r="Z713" s="82"/>
      <c r="AA713" s="82"/>
      <c r="AB713" s="145"/>
      <c r="AC713" s="143"/>
      <c r="AD713" s="152"/>
      <c r="AE713" s="152"/>
      <c r="AF713" s="152"/>
      <c r="AH713" s="84"/>
      <c r="AI713" s="84"/>
      <c r="AJ713" s="84"/>
      <c r="AK713" s="84"/>
      <c r="AL713" s="84"/>
      <c r="AM713" s="84"/>
      <c r="AN713" s="84"/>
      <c r="AO713" s="84"/>
      <c r="AP713" s="84"/>
      <c r="AQ713" s="84"/>
      <c r="AR713" s="84"/>
    </row>
    <row r="714" spans="2:44" s="146" customFormat="1" x14ac:dyDescent="0.2">
      <c r="B714" s="94"/>
      <c r="C714" s="94"/>
      <c r="D714" s="94"/>
      <c r="E714" s="94"/>
      <c r="F714" s="85"/>
      <c r="G714" s="85"/>
      <c r="H714" s="85"/>
      <c r="I714" s="85"/>
      <c r="J714" s="85"/>
      <c r="K714" s="85"/>
      <c r="L714" s="85"/>
      <c r="M714" s="85"/>
      <c r="N714" s="86"/>
      <c r="O714" s="86"/>
      <c r="P714" s="86"/>
      <c r="Q714" s="86"/>
      <c r="R714" s="87"/>
      <c r="S714" s="98"/>
      <c r="T714" s="141"/>
      <c r="U714" s="120"/>
      <c r="V714" s="135"/>
      <c r="W714" s="85"/>
      <c r="X714" s="118"/>
      <c r="Z714" s="82"/>
      <c r="AA714" s="82"/>
      <c r="AB714" s="145"/>
      <c r="AC714" s="143"/>
      <c r="AD714" s="152"/>
      <c r="AE714" s="152"/>
      <c r="AF714" s="152"/>
      <c r="AH714" s="84"/>
      <c r="AI714" s="84"/>
      <c r="AJ714" s="84"/>
      <c r="AK714" s="84"/>
      <c r="AL714" s="84"/>
      <c r="AM714" s="84"/>
      <c r="AN714" s="84"/>
      <c r="AO714" s="84"/>
      <c r="AP714" s="84"/>
      <c r="AQ714" s="84"/>
      <c r="AR714" s="84"/>
    </row>
    <row r="715" spans="2:44" s="146" customFormat="1" x14ac:dyDescent="0.2">
      <c r="B715" s="94"/>
      <c r="C715" s="94"/>
      <c r="D715" s="94"/>
      <c r="E715" s="94"/>
      <c r="F715" s="85"/>
      <c r="G715" s="85"/>
      <c r="H715" s="85"/>
      <c r="I715" s="85"/>
      <c r="J715" s="85"/>
      <c r="K715" s="85"/>
      <c r="L715" s="85"/>
      <c r="M715" s="85"/>
      <c r="N715" s="86"/>
      <c r="O715" s="86"/>
      <c r="P715" s="86"/>
      <c r="Q715" s="86"/>
      <c r="R715" s="87"/>
      <c r="S715" s="98"/>
      <c r="T715" s="141"/>
      <c r="U715" s="120"/>
      <c r="V715" s="135"/>
      <c r="W715" s="85"/>
      <c r="X715" s="118"/>
      <c r="Z715" s="82"/>
      <c r="AA715" s="82"/>
      <c r="AB715" s="145"/>
      <c r="AC715" s="143"/>
      <c r="AD715" s="152"/>
      <c r="AE715" s="152"/>
      <c r="AF715" s="152"/>
      <c r="AH715" s="84"/>
      <c r="AI715" s="84"/>
      <c r="AJ715" s="84"/>
      <c r="AK715" s="84"/>
      <c r="AL715" s="84"/>
      <c r="AM715" s="84"/>
      <c r="AN715" s="84"/>
      <c r="AO715" s="84"/>
      <c r="AP715" s="84"/>
      <c r="AQ715" s="84"/>
      <c r="AR715" s="84"/>
    </row>
    <row r="716" spans="2:44" s="146" customFormat="1" x14ac:dyDescent="0.2">
      <c r="B716" s="94"/>
      <c r="C716" s="94"/>
      <c r="D716" s="94"/>
      <c r="E716" s="94"/>
      <c r="F716" s="85"/>
      <c r="G716" s="85"/>
      <c r="H716" s="85"/>
      <c r="I716" s="85"/>
      <c r="J716" s="85"/>
      <c r="K716" s="85"/>
      <c r="L716" s="85"/>
      <c r="M716" s="85"/>
      <c r="N716" s="86"/>
      <c r="O716" s="86"/>
      <c r="P716" s="86"/>
      <c r="Q716" s="86"/>
      <c r="R716" s="87"/>
      <c r="S716" s="98"/>
      <c r="T716" s="141"/>
      <c r="U716" s="120"/>
      <c r="V716" s="135"/>
      <c r="W716" s="85"/>
      <c r="X716" s="118"/>
      <c r="Z716" s="82"/>
      <c r="AA716" s="82"/>
      <c r="AB716" s="145"/>
      <c r="AC716" s="143"/>
      <c r="AD716" s="152"/>
      <c r="AE716" s="152"/>
      <c r="AF716" s="152"/>
      <c r="AH716" s="84"/>
      <c r="AI716" s="84"/>
      <c r="AJ716" s="84"/>
      <c r="AK716" s="84"/>
      <c r="AL716" s="84"/>
      <c r="AM716" s="84"/>
      <c r="AN716" s="84"/>
      <c r="AO716" s="84"/>
      <c r="AP716" s="84"/>
      <c r="AQ716" s="84"/>
      <c r="AR716" s="84"/>
    </row>
    <row r="717" spans="2:44" s="146" customFormat="1" x14ac:dyDescent="0.2">
      <c r="B717" s="94"/>
      <c r="C717" s="94"/>
      <c r="D717" s="94"/>
      <c r="E717" s="94"/>
      <c r="F717" s="85"/>
      <c r="G717" s="85"/>
      <c r="H717" s="85"/>
      <c r="I717" s="85"/>
      <c r="J717" s="85"/>
      <c r="K717" s="85"/>
      <c r="L717" s="85"/>
      <c r="M717" s="85"/>
      <c r="N717" s="86"/>
      <c r="O717" s="86"/>
      <c r="P717" s="86"/>
      <c r="Q717" s="86"/>
      <c r="R717" s="87"/>
      <c r="S717" s="98"/>
      <c r="T717" s="141"/>
      <c r="U717" s="120"/>
      <c r="V717" s="135"/>
      <c r="W717" s="85"/>
      <c r="X717" s="118"/>
      <c r="Z717" s="82"/>
      <c r="AA717" s="82"/>
      <c r="AB717" s="145"/>
      <c r="AC717" s="143"/>
      <c r="AD717" s="152"/>
      <c r="AE717" s="152"/>
      <c r="AF717" s="152"/>
      <c r="AH717" s="84"/>
      <c r="AI717" s="84"/>
      <c r="AJ717" s="84"/>
      <c r="AK717" s="84"/>
      <c r="AL717" s="84"/>
      <c r="AM717" s="84"/>
      <c r="AN717" s="84"/>
      <c r="AO717" s="84"/>
      <c r="AP717" s="84"/>
      <c r="AQ717" s="84"/>
      <c r="AR717" s="84"/>
    </row>
    <row r="718" spans="2:44" s="146" customFormat="1" x14ac:dyDescent="0.2">
      <c r="B718" s="94"/>
      <c r="C718" s="94"/>
      <c r="D718" s="94"/>
      <c r="E718" s="94"/>
      <c r="F718" s="85"/>
      <c r="G718" s="85"/>
      <c r="H718" s="85"/>
      <c r="I718" s="85"/>
      <c r="J718" s="85"/>
      <c r="K718" s="85"/>
      <c r="L718" s="85"/>
      <c r="M718" s="85"/>
      <c r="N718" s="86"/>
      <c r="O718" s="86"/>
      <c r="P718" s="86"/>
      <c r="Q718" s="86"/>
      <c r="R718" s="87"/>
      <c r="S718" s="98"/>
      <c r="T718" s="141"/>
      <c r="U718" s="120"/>
      <c r="V718" s="135"/>
      <c r="W718" s="85"/>
      <c r="X718" s="118"/>
      <c r="Z718" s="82"/>
      <c r="AA718" s="82"/>
      <c r="AB718" s="145"/>
      <c r="AC718" s="143"/>
      <c r="AD718" s="152"/>
      <c r="AE718" s="152"/>
      <c r="AF718" s="152"/>
      <c r="AH718" s="84"/>
      <c r="AI718" s="84"/>
      <c r="AJ718" s="84"/>
      <c r="AK718" s="84"/>
      <c r="AL718" s="84"/>
      <c r="AM718" s="84"/>
      <c r="AN718" s="84"/>
      <c r="AO718" s="84"/>
      <c r="AP718" s="84"/>
      <c r="AQ718" s="84"/>
      <c r="AR718" s="84"/>
    </row>
    <row r="719" spans="2:44" s="146" customFormat="1" x14ac:dyDescent="0.2">
      <c r="B719" s="94"/>
      <c r="C719" s="94"/>
      <c r="D719" s="94"/>
      <c r="E719" s="94"/>
      <c r="F719" s="85"/>
      <c r="G719" s="85"/>
      <c r="H719" s="85"/>
      <c r="I719" s="85"/>
      <c r="J719" s="85"/>
      <c r="K719" s="85"/>
      <c r="L719" s="85"/>
      <c r="M719" s="85"/>
      <c r="N719" s="86"/>
      <c r="O719" s="86"/>
      <c r="P719" s="86"/>
      <c r="Q719" s="86"/>
      <c r="R719" s="87"/>
      <c r="S719" s="98"/>
      <c r="T719" s="141"/>
      <c r="U719" s="120"/>
      <c r="V719" s="135"/>
      <c r="W719" s="85"/>
      <c r="X719" s="118"/>
      <c r="Z719" s="82"/>
      <c r="AA719" s="82"/>
      <c r="AB719" s="145"/>
      <c r="AC719" s="143"/>
      <c r="AD719" s="152"/>
      <c r="AE719" s="152"/>
      <c r="AF719" s="152"/>
      <c r="AH719" s="84"/>
      <c r="AI719" s="84"/>
      <c r="AJ719" s="84"/>
      <c r="AK719" s="84"/>
      <c r="AL719" s="84"/>
      <c r="AM719" s="84"/>
      <c r="AN719" s="84"/>
      <c r="AO719" s="84"/>
      <c r="AP719" s="84"/>
      <c r="AQ719" s="84"/>
      <c r="AR719" s="84"/>
    </row>
    <row r="720" spans="2:44" s="146" customFormat="1" x14ac:dyDescent="0.2">
      <c r="B720" s="94"/>
      <c r="C720" s="94"/>
      <c r="D720" s="94"/>
      <c r="E720" s="94"/>
      <c r="F720" s="85"/>
      <c r="G720" s="85"/>
      <c r="H720" s="85"/>
      <c r="I720" s="85"/>
      <c r="J720" s="85"/>
      <c r="K720" s="85"/>
      <c r="L720" s="85"/>
      <c r="M720" s="85"/>
      <c r="N720" s="86"/>
      <c r="O720" s="86"/>
      <c r="P720" s="86"/>
      <c r="Q720" s="86"/>
      <c r="R720" s="87"/>
      <c r="S720" s="98"/>
      <c r="T720" s="141"/>
      <c r="U720" s="120"/>
      <c r="V720" s="135"/>
      <c r="W720" s="85"/>
      <c r="X720" s="118"/>
      <c r="Z720" s="82"/>
      <c r="AA720" s="82"/>
      <c r="AB720" s="145"/>
      <c r="AC720" s="143"/>
      <c r="AD720" s="152"/>
      <c r="AE720" s="152"/>
      <c r="AF720" s="152"/>
      <c r="AH720" s="84"/>
      <c r="AI720" s="84"/>
      <c r="AJ720" s="84"/>
      <c r="AK720" s="84"/>
      <c r="AL720" s="84"/>
      <c r="AM720" s="84"/>
      <c r="AN720" s="84"/>
      <c r="AO720" s="84"/>
      <c r="AP720" s="84"/>
      <c r="AQ720" s="84"/>
      <c r="AR720" s="84"/>
    </row>
    <row r="721" spans="2:44" s="146" customFormat="1" x14ac:dyDescent="0.2">
      <c r="B721" s="94"/>
      <c r="C721" s="94"/>
      <c r="D721" s="94"/>
      <c r="E721" s="94"/>
      <c r="F721" s="85"/>
      <c r="G721" s="85"/>
      <c r="H721" s="85"/>
      <c r="I721" s="85"/>
      <c r="J721" s="85"/>
      <c r="K721" s="85"/>
      <c r="L721" s="85"/>
      <c r="M721" s="85"/>
      <c r="N721" s="86"/>
      <c r="O721" s="86"/>
      <c r="P721" s="86"/>
      <c r="Q721" s="86"/>
      <c r="R721" s="87"/>
      <c r="S721" s="98"/>
      <c r="T721" s="141"/>
      <c r="U721" s="120"/>
      <c r="V721" s="135"/>
      <c r="W721" s="85"/>
      <c r="X721" s="118"/>
      <c r="Z721" s="82"/>
      <c r="AA721" s="82"/>
      <c r="AB721" s="145"/>
      <c r="AC721" s="143"/>
      <c r="AD721" s="152"/>
      <c r="AE721" s="152"/>
      <c r="AF721" s="152"/>
      <c r="AH721" s="84"/>
      <c r="AI721" s="84"/>
      <c r="AJ721" s="84"/>
      <c r="AK721" s="84"/>
      <c r="AL721" s="84"/>
      <c r="AM721" s="84"/>
      <c r="AN721" s="84"/>
      <c r="AO721" s="84"/>
      <c r="AP721" s="84"/>
      <c r="AQ721" s="84"/>
      <c r="AR721" s="84"/>
    </row>
    <row r="722" spans="2:44" s="146" customFormat="1" x14ac:dyDescent="0.2">
      <c r="B722" s="94"/>
      <c r="C722" s="94"/>
      <c r="D722" s="94"/>
      <c r="E722" s="94"/>
      <c r="F722" s="85"/>
      <c r="G722" s="85"/>
      <c r="H722" s="85"/>
      <c r="I722" s="85"/>
      <c r="J722" s="85"/>
      <c r="K722" s="85"/>
      <c r="L722" s="85"/>
      <c r="M722" s="85"/>
      <c r="N722" s="86"/>
      <c r="O722" s="86"/>
      <c r="P722" s="86"/>
      <c r="Q722" s="86"/>
      <c r="R722" s="87"/>
      <c r="S722" s="98"/>
      <c r="T722" s="141"/>
      <c r="U722" s="120"/>
      <c r="V722" s="135"/>
      <c r="W722" s="85"/>
      <c r="X722" s="118"/>
      <c r="Z722" s="82"/>
      <c r="AA722" s="82"/>
      <c r="AB722" s="145"/>
      <c r="AC722" s="143"/>
      <c r="AD722" s="152"/>
      <c r="AE722" s="152"/>
      <c r="AF722" s="152"/>
      <c r="AH722" s="84"/>
      <c r="AI722" s="84"/>
      <c r="AJ722" s="84"/>
      <c r="AK722" s="84"/>
      <c r="AL722" s="84"/>
      <c r="AM722" s="84"/>
      <c r="AN722" s="84"/>
      <c r="AO722" s="84"/>
      <c r="AP722" s="84"/>
      <c r="AQ722" s="84"/>
      <c r="AR722" s="84"/>
    </row>
    <row r="723" spans="2:44" s="146" customFormat="1" x14ac:dyDescent="0.2">
      <c r="B723" s="94"/>
      <c r="C723" s="94"/>
      <c r="D723" s="94"/>
      <c r="E723" s="94"/>
      <c r="F723" s="85"/>
      <c r="G723" s="85"/>
      <c r="H723" s="85"/>
      <c r="I723" s="85"/>
      <c r="J723" s="85"/>
      <c r="K723" s="85"/>
      <c r="L723" s="85"/>
      <c r="M723" s="85"/>
      <c r="N723" s="86"/>
      <c r="O723" s="86"/>
      <c r="P723" s="86"/>
      <c r="Q723" s="86"/>
      <c r="R723" s="87"/>
      <c r="S723" s="98"/>
      <c r="T723" s="141"/>
      <c r="U723" s="120"/>
      <c r="V723" s="135"/>
      <c r="W723" s="85"/>
      <c r="X723" s="118"/>
      <c r="Z723" s="82"/>
      <c r="AA723" s="82"/>
      <c r="AB723" s="145"/>
      <c r="AC723" s="143"/>
      <c r="AD723" s="152"/>
      <c r="AE723" s="152"/>
      <c r="AF723" s="152"/>
      <c r="AH723" s="84"/>
      <c r="AI723" s="84"/>
      <c r="AJ723" s="84"/>
      <c r="AK723" s="84"/>
      <c r="AL723" s="84"/>
      <c r="AM723" s="84"/>
      <c r="AN723" s="84"/>
      <c r="AO723" s="84"/>
      <c r="AP723" s="84"/>
      <c r="AQ723" s="84"/>
      <c r="AR723" s="84"/>
    </row>
    <row r="724" spans="2:44" s="146" customFormat="1" x14ac:dyDescent="0.2">
      <c r="B724" s="94"/>
      <c r="C724" s="94"/>
      <c r="D724" s="94"/>
      <c r="E724" s="94"/>
      <c r="F724" s="85"/>
      <c r="G724" s="85"/>
      <c r="H724" s="85"/>
      <c r="I724" s="85"/>
      <c r="J724" s="85"/>
      <c r="K724" s="85"/>
      <c r="L724" s="85"/>
      <c r="M724" s="85"/>
      <c r="N724" s="86"/>
      <c r="O724" s="86"/>
      <c r="P724" s="86"/>
      <c r="Q724" s="86"/>
      <c r="R724" s="87"/>
      <c r="S724" s="98"/>
      <c r="T724" s="141"/>
      <c r="U724" s="120"/>
      <c r="V724" s="135"/>
      <c r="W724" s="85"/>
      <c r="X724" s="118"/>
      <c r="Z724" s="82"/>
      <c r="AA724" s="82"/>
      <c r="AB724" s="145"/>
      <c r="AC724" s="143"/>
      <c r="AD724" s="152"/>
      <c r="AE724" s="152"/>
      <c r="AF724" s="152"/>
      <c r="AH724" s="84"/>
      <c r="AI724" s="84"/>
      <c r="AJ724" s="84"/>
      <c r="AK724" s="84"/>
      <c r="AL724" s="84"/>
      <c r="AM724" s="84"/>
      <c r="AN724" s="84"/>
      <c r="AO724" s="84"/>
      <c r="AP724" s="84"/>
      <c r="AQ724" s="84"/>
      <c r="AR724" s="84"/>
    </row>
    <row r="725" spans="2:44" s="146" customFormat="1" x14ac:dyDescent="0.2">
      <c r="B725" s="94"/>
      <c r="C725" s="94"/>
      <c r="D725" s="94"/>
      <c r="E725" s="94"/>
      <c r="F725" s="85"/>
      <c r="G725" s="85"/>
      <c r="H725" s="85"/>
      <c r="I725" s="85"/>
      <c r="J725" s="85"/>
      <c r="K725" s="85"/>
      <c r="L725" s="85"/>
      <c r="M725" s="85"/>
      <c r="N725" s="86"/>
      <c r="O725" s="86"/>
      <c r="P725" s="86"/>
      <c r="Q725" s="86"/>
      <c r="R725" s="87"/>
      <c r="S725" s="98"/>
      <c r="T725" s="141"/>
      <c r="U725" s="120"/>
      <c r="V725" s="135"/>
      <c r="W725" s="85"/>
      <c r="X725" s="118"/>
      <c r="Z725" s="82"/>
      <c r="AA725" s="82"/>
      <c r="AB725" s="145"/>
      <c r="AC725" s="143"/>
      <c r="AD725" s="152"/>
      <c r="AE725" s="152"/>
      <c r="AF725" s="152"/>
      <c r="AH725" s="84"/>
      <c r="AI725" s="84"/>
      <c r="AJ725" s="84"/>
      <c r="AK725" s="84"/>
      <c r="AL725" s="84"/>
      <c r="AM725" s="84"/>
      <c r="AN725" s="84"/>
      <c r="AO725" s="84"/>
      <c r="AP725" s="84"/>
      <c r="AQ725" s="84"/>
      <c r="AR725" s="84"/>
    </row>
    <row r="726" spans="2:44" s="146" customFormat="1" x14ac:dyDescent="0.2">
      <c r="B726" s="94"/>
      <c r="C726" s="94"/>
      <c r="D726" s="94"/>
      <c r="E726" s="94"/>
      <c r="F726" s="85"/>
      <c r="G726" s="85"/>
      <c r="H726" s="85"/>
      <c r="I726" s="85"/>
      <c r="J726" s="85"/>
      <c r="K726" s="85"/>
      <c r="L726" s="85"/>
      <c r="M726" s="85"/>
      <c r="N726" s="86"/>
      <c r="O726" s="86"/>
      <c r="P726" s="86"/>
      <c r="Q726" s="86"/>
      <c r="R726" s="87"/>
      <c r="S726" s="98"/>
      <c r="T726" s="141"/>
      <c r="U726" s="120"/>
      <c r="V726" s="135"/>
      <c r="W726" s="85"/>
      <c r="X726" s="118"/>
      <c r="Z726" s="82"/>
      <c r="AA726" s="82"/>
      <c r="AB726" s="145"/>
      <c r="AC726" s="143"/>
      <c r="AD726" s="152"/>
      <c r="AE726" s="152"/>
      <c r="AF726" s="152"/>
      <c r="AH726" s="84"/>
      <c r="AI726" s="84"/>
      <c r="AJ726" s="84"/>
      <c r="AK726" s="84"/>
      <c r="AL726" s="84"/>
      <c r="AM726" s="84"/>
      <c r="AN726" s="84"/>
      <c r="AO726" s="84"/>
      <c r="AP726" s="84"/>
      <c r="AQ726" s="84"/>
      <c r="AR726" s="84"/>
    </row>
    <row r="727" spans="2:44" s="146" customFormat="1" x14ac:dyDescent="0.2">
      <c r="B727" s="94"/>
      <c r="C727" s="94"/>
      <c r="D727" s="94"/>
      <c r="E727" s="94"/>
      <c r="F727" s="85"/>
      <c r="G727" s="85"/>
      <c r="H727" s="85"/>
      <c r="I727" s="85"/>
      <c r="J727" s="85"/>
      <c r="K727" s="85"/>
      <c r="L727" s="85"/>
      <c r="M727" s="85"/>
      <c r="N727" s="86"/>
      <c r="O727" s="86"/>
      <c r="P727" s="86"/>
      <c r="Q727" s="86"/>
      <c r="R727" s="87"/>
      <c r="S727" s="98"/>
      <c r="T727" s="141"/>
      <c r="U727" s="120"/>
      <c r="V727" s="135"/>
      <c r="W727" s="85"/>
      <c r="X727" s="118"/>
      <c r="Z727" s="82"/>
      <c r="AA727" s="82"/>
      <c r="AB727" s="145"/>
      <c r="AC727" s="143"/>
      <c r="AD727" s="152"/>
      <c r="AE727" s="152"/>
      <c r="AF727" s="152"/>
      <c r="AH727" s="84"/>
      <c r="AI727" s="84"/>
      <c r="AJ727" s="84"/>
      <c r="AK727" s="84"/>
      <c r="AL727" s="84"/>
      <c r="AM727" s="84"/>
      <c r="AN727" s="84"/>
      <c r="AO727" s="84"/>
      <c r="AP727" s="84"/>
      <c r="AQ727" s="84"/>
      <c r="AR727" s="84"/>
    </row>
    <row r="728" spans="2:44" s="146" customFormat="1" x14ac:dyDescent="0.2">
      <c r="B728" s="94"/>
      <c r="C728" s="94"/>
      <c r="D728" s="94"/>
      <c r="E728" s="94"/>
      <c r="F728" s="85"/>
      <c r="G728" s="85"/>
      <c r="H728" s="85"/>
      <c r="I728" s="85"/>
      <c r="J728" s="85"/>
      <c r="K728" s="85"/>
      <c r="L728" s="85"/>
      <c r="M728" s="85"/>
      <c r="N728" s="86"/>
      <c r="O728" s="86"/>
      <c r="P728" s="86"/>
      <c r="Q728" s="86"/>
      <c r="R728" s="87"/>
      <c r="S728" s="98"/>
      <c r="T728" s="141"/>
      <c r="U728" s="120"/>
      <c r="V728" s="135"/>
      <c r="W728" s="85"/>
      <c r="X728" s="118"/>
      <c r="Z728" s="82"/>
      <c r="AA728" s="82"/>
      <c r="AB728" s="145"/>
      <c r="AC728" s="143"/>
      <c r="AD728" s="152"/>
      <c r="AE728" s="152"/>
      <c r="AF728" s="152"/>
      <c r="AH728" s="84"/>
      <c r="AI728" s="84"/>
      <c r="AJ728" s="84"/>
      <c r="AK728" s="84"/>
      <c r="AL728" s="84"/>
      <c r="AM728" s="84"/>
      <c r="AN728" s="84"/>
      <c r="AO728" s="84"/>
      <c r="AP728" s="84"/>
      <c r="AQ728" s="84"/>
      <c r="AR728" s="84"/>
    </row>
    <row r="729" spans="2:44" s="146" customFormat="1" x14ac:dyDescent="0.2">
      <c r="B729" s="94"/>
      <c r="C729" s="94"/>
      <c r="D729" s="94"/>
      <c r="E729" s="94"/>
      <c r="F729" s="85"/>
      <c r="G729" s="85"/>
      <c r="H729" s="85"/>
      <c r="I729" s="85"/>
      <c r="J729" s="85"/>
      <c r="K729" s="85"/>
      <c r="L729" s="85"/>
      <c r="M729" s="85"/>
      <c r="N729" s="86"/>
      <c r="O729" s="86"/>
      <c r="P729" s="86"/>
      <c r="Q729" s="86"/>
      <c r="R729" s="87"/>
      <c r="S729" s="98"/>
      <c r="T729" s="141"/>
      <c r="U729" s="120"/>
      <c r="V729" s="135"/>
      <c r="W729" s="85"/>
      <c r="X729" s="118"/>
      <c r="Z729" s="82"/>
      <c r="AA729" s="82"/>
      <c r="AB729" s="145"/>
      <c r="AC729" s="143"/>
      <c r="AD729" s="152"/>
      <c r="AE729" s="152"/>
      <c r="AF729" s="152"/>
      <c r="AH729" s="84"/>
      <c r="AI729" s="84"/>
      <c r="AJ729" s="84"/>
      <c r="AK729" s="84"/>
      <c r="AL729" s="84"/>
      <c r="AM729" s="84"/>
      <c r="AN729" s="84"/>
      <c r="AO729" s="84"/>
      <c r="AP729" s="84"/>
      <c r="AQ729" s="84"/>
      <c r="AR729" s="84"/>
    </row>
    <row r="730" spans="2:44" s="146" customFormat="1" x14ac:dyDescent="0.2">
      <c r="B730" s="94"/>
      <c r="C730" s="94"/>
      <c r="D730" s="94"/>
      <c r="E730" s="94"/>
      <c r="F730" s="85"/>
      <c r="G730" s="85"/>
      <c r="H730" s="85"/>
      <c r="I730" s="85"/>
      <c r="J730" s="85"/>
      <c r="K730" s="85"/>
      <c r="L730" s="85"/>
      <c r="M730" s="85"/>
      <c r="N730" s="86"/>
      <c r="O730" s="86"/>
      <c r="P730" s="86"/>
      <c r="Q730" s="86"/>
      <c r="R730" s="87"/>
      <c r="S730" s="98"/>
      <c r="T730" s="141"/>
      <c r="U730" s="120"/>
      <c r="V730" s="135"/>
      <c r="W730" s="85"/>
      <c r="X730" s="118"/>
      <c r="Z730" s="82"/>
      <c r="AA730" s="82"/>
      <c r="AB730" s="145"/>
      <c r="AC730" s="143"/>
      <c r="AD730" s="152"/>
      <c r="AE730" s="152"/>
      <c r="AF730" s="152"/>
      <c r="AH730" s="84"/>
      <c r="AI730" s="84"/>
      <c r="AJ730" s="84"/>
      <c r="AK730" s="84"/>
      <c r="AL730" s="84"/>
      <c r="AM730" s="84"/>
      <c r="AN730" s="84"/>
      <c r="AO730" s="84"/>
      <c r="AP730" s="84"/>
      <c r="AQ730" s="84"/>
      <c r="AR730" s="84"/>
    </row>
    <row r="731" spans="2:44" s="146" customFormat="1" x14ac:dyDescent="0.2">
      <c r="B731" s="94"/>
      <c r="C731" s="94"/>
      <c r="D731" s="94"/>
      <c r="E731" s="94"/>
      <c r="F731" s="85"/>
      <c r="G731" s="85"/>
      <c r="H731" s="85"/>
      <c r="I731" s="85"/>
      <c r="J731" s="85"/>
      <c r="K731" s="85"/>
      <c r="L731" s="85"/>
      <c r="M731" s="85"/>
      <c r="N731" s="86"/>
      <c r="O731" s="86"/>
      <c r="P731" s="86"/>
      <c r="Q731" s="86"/>
      <c r="R731" s="87"/>
      <c r="S731" s="98"/>
      <c r="T731" s="141"/>
      <c r="U731" s="120"/>
      <c r="V731" s="135"/>
      <c r="W731" s="85"/>
      <c r="X731" s="118"/>
      <c r="Z731" s="82"/>
      <c r="AA731" s="82"/>
      <c r="AB731" s="145"/>
      <c r="AC731" s="143"/>
      <c r="AD731" s="152"/>
      <c r="AE731" s="152"/>
      <c r="AF731" s="152"/>
      <c r="AH731" s="84"/>
      <c r="AI731" s="84"/>
      <c r="AJ731" s="84"/>
      <c r="AK731" s="84"/>
      <c r="AL731" s="84"/>
      <c r="AM731" s="84"/>
      <c r="AN731" s="84"/>
      <c r="AO731" s="84"/>
      <c r="AP731" s="84"/>
      <c r="AQ731" s="84"/>
      <c r="AR731" s="84"/>
    </row>
    <row r="732" spans="2:44" s="146" customFormat="1" x14ac:dyDescent="0.2">
      <c r="B732" s="94"/>
      <c r="C732" s="94"/>
      <c r="D732" s="94"/>
      <c r="E732" s="94"/>
      <c r="F732" s="85"/>
      <c r="G732" s="85"/>
      <c r="H732" s="85"/>
      <c r="I732" s="85"/>
      <c r="J732" s="85"/>
      <c r="K732" s="85"/>
      <c r="L732" s="85"/>
      <c r="M732" s="85"/>
      <c r="N732" s="86"/>
      <c r="O732" s="86"/>
      <c r="P732" s="86"/>
      <c r="Q732" s="86"/>
      <c r="R732" s="87"/>
      <c r="S732" s="98"/>
      <c r="T732" s="141"/>
      <c r="U732" s="120"/>
      <c r="V732" s="135"/>
      <c r="W732" s="85"/>
      <c r="X732" s="118"/>
      <c r="Z732" s="82"/>
      <c r="AA732" s="82"/>
      <c r="AB732" s="145"/>
      <c r="AC732" s="143"/>
      <c r="AD732" s="152"/>
      <c r="AE732" s="152"/>
      <c r="AF732" s="152"/>
      <c r="AH732" s="84"/>
      <c r="AI732" s="84"/>
      <c r="AJ732" s="84"/>
      <c r="AK732" s="84"/>
      <c r="AL732" s="84"/>
      <c r="AM732" s="84"/>
      <c r="AN732" s="84"/>
      <c r="AO732" s="84"/>
      <c r="AP732" s="84"/>
      <c r="AQ732" s="84"/>
      <c r="AR732" s="84"/>
    </row>
    <row r="733" spans="2:44" s="146" customFormat="1" x14ac:dyDescent="0.2">
      <c r="B733" s="94"/>
      <c r="C733" s="94"/>
      <c r="D733" s="94"/>
      <c r="E733" s="94"/>
      <c r="F733" s="85"/>
      <c r="G733" s="85"/>
      <c r="H733" s="85"/>
      <c r="I733" s="85"/>
      <c r="J733" s="85"/>
      <c r="K733" s="85"/>
      <c r="L733" s="85"/>
      <c r="M733" s="85"/>
      <c r="N733" s="86"/>
      <c r="O733" s="86"/>
      <c r="P733" s="86"/>
      <c r="Q733" s="86"/>
      <c r="R733" s="87"/>
      <c r="S733" s="98"/>
      <c r="T733" s="141"/>
      <c r="U733" s="120"/>
      <c r="V733" s="135"/>
      <c r="W733" s="85"/>
      <c r="X733" s="118"/>
      <c r="Z733" s="82"/>
      <c r="AA733" s="82"/>
      <c r="AB733" s="145"/>
      <c r="AC733" s="143"/>
      <c r="AD733" s="152"/>
      <c r="AE733" s="152"/>
      <c r="AF733" s="152"/>
      <c r="AH733" s="84"/>
      <c r="AI733" s="84"/>
      <c r="AJ733" s="84"/>
      <c r="AK733" s="84"/>
      <c r="AL733" s="84"/>
      <c r="AM733" s="84"/>
      <c r="AN733" s="84"/>
      <c r="AO733" s="84"/>
      <c r="AP733" s="84"/>
      <c r="AQ733" s="84"/>
      <c r="AR733" s="84"/>
    </row>
    <row r="734" spans="2:44" s="146" customFormat="1" x14ac:dyDescent="0.2">
      <c r="B734" s="94"/>
      <c r="C734" s="94"/>
      <c r="D734" s="94"/>
      <c r="E734" s="94"/>
      <c r="F734" s="85"/>
      <c r="G734" s="85"/>
      <c r="H734" s="85"/>
      <c r="I734" s="85"/>
      <c r="J734" s="85"/>
      <c r="K734" s="85"/>
      <c r="L734" s="85"/>
      <c r="M734" s="85"/>
      <c r="N734" s="86"/>
      <c r="O734" s="86"/>
      <c r="P734" s="86"/>
      <c r="Q734" s="86"/>
      <c r="R734" s="87"/>
      <c r="S734" s="98"/>
      <c r="T734" s="141"/>
      <c r="U734" s="120"/>
      <c r="V734" s="135"/>
      <c r="W734" s="85"/>
      <c r="X734" s="118"/>
      <c r="Z734" s="82"/>
      <c r="AA734" s="82"/>
      <c r="AB734" s="145"/>
      <c r="AC734" s="143"/>
      <c r="AD734" s="152"/>
      <c r="AE734" s="152"/>
      <c r="AF734" s="152"/>
      <c r="AH734" s="84"/>
      <c r="AI734" s="84"/>
      <c r="AJ734" s="84"/>
      <c r="AK734" s="84"/>
      <c r="AL734" s="84"/>
      <c r="AM734" s="84"/>
      <c r="AN734" s="84"/>
      <c r="AO734" s="84"/>
      <c r="AP734" s="84"/>
      <c r="AQ734" s="84"/>
      <c r="AR734" s="84"/>
    </row>
    <row r="735" spans="2:44" s="146" customFormat="1" x14ac:dyDescent="0.2">
      <c r="B735" s="94"/>
      <c r="C735" s="94"/>
      <c r="D735" s="94"/>
      <c r="E735" s="94"/>
      <c r="F735" s="85"/>
      <c r="G735" s="85"/>
      <c r="H735" s="85"/>
      <c r="I735" s="85"/>
      <c r="J735" s="85"/>
      <c r="K735" s="85"/>
      <c r="L735" s="85"/>
      <c r="M735" s="85"/>
      <c r="N735" s="86"/>
      <c r="O735" s="86"/>
      <c r="P735" s="86"/>
      <c r="Q735" s="86"/>
      <c r="R735" s="87"/>
      <c r="S735" s="98"/>
      <c r="T735" s="141"/>
      <c r="U735" s="120"/>
      <c r="V735" s="135"/>
      <c r="W735" s="85"/>
      <c r="X735" s="118"/>
      <c r="Z735" s="82"/>
      <c r="AA735" s="82"/>
      <c r="AB735" s="145"/>
      <c r="AC735" s="143"/>
      <c r="AD735" s="152"/>
      <c r="AE735" s="152"/>
      <c r="AF735" s="152"/>
      <c r="AH735" s="84"/>
      <c r="AI735" s="84"/>
      <c r="AJ735" s="84"/>
      <c r="AK735" s="84"/>
      <c r="AL735" s="84"/>
      <c r="AM735" s="84"/>
      <c r="AN735" s="84"/>
      <c r="AO735" s="84"/>
      <c r="AP735" s="84"/>
      <c r="AQ735" s="84"/>
      <c r="AR735" s="84"/>
    </row>
    <row r="736" spans="2:44" s="146" customFormat="1" x14ac:dyDescent="0.2">
      <c r="B736" s="94"/>
      <c r="C736" s="94"/>
      <c r="D736" s="94"/>
      <c r="E736" s="94"/>
      <c r="F736" s="85"/>
      <c r="G736" s="85"/>
      <c r="H736" s="85"/>
      <c r="I736" s="85"/>
      <c r="J736" s="85"/>
      <c r="K736" s="85"/>
      <c r="L736" s="85"/>
      <c r="M736" s="85"/>
      <c r="N736" s="86"/>
      <c r="O736" s="86"/>
      <c r="P736" s="86"/>
      <c r="Q736" s="86"/>
      <c r="R736" s="87"/>
      <c r="S736" s="98"/>
      <c r="T736" s="141"/>
      <c r="U736" s="120"/>
      <c r="V736" s="135"/>
      <c r="W736" s="85"/>
      <c r="X736" s="118"/>
      <c r="Z736" s="82"/>
      <c r="AA736" s="82"/>
      <c r="AB736" s="145"/>
      <c r="AC736" s="143"/>
      <c r="AD736" s="152"/>
      <c r="AE736" s="152"/>
      <c r="AF736" s="152"/>
      <c r="AH736" s="84"/>
      <c r="AI736" s="84"/>
      <c r="AJ736" s="84"/>
      <c r="AK736" s="84"/>
      <c r="AL736" s="84"/>
      <c r="AM736" s="84"/>
      <c r="AN736" s="84"/>
      <c r="AO736" s="84"/>
      <c r="AP736" s="84"/>
      <c r="AQ736" s="84"/>
      <c r="AR736" s="84"/>
    </row>
    <row r="737" spans="2:44" s="146" customFormat="1" x14ac:dyDescent="0.2">
      <c r="B737" s="94"/>
      <c r="C737" s="94"/>
      <c r="D737" s="94"/>
      <c r="E737" s="94"/>
      <c r="F737" s="85"/>
      <c r="G737" s="85"/>
      <c r="H737" s="85"/>
      <c r="I737" s="85"/>
      <c r="J737" s="85"/>
      <c r="K737" s="85"/>
      <c r="L737" s="85"/>
      <c r="M737" s="85"/>
      <c r="N737" s="86"/>
      <c r="O737" s="86"/>
      <c r="P737" s="86"/>
      <c r="Q737" s="86"/>
      <c r="R737" s="87"/>
      <c r="S737" s="98"/>
      <c r="T737" s="141"/>
      <c r="U737" s="120"/>
      <c r="V737" s="135"/>
      <c r="W737" s="85"/>
      <c r="X737" s="118"/>
      <c r="Z737" s="82"/>
      <c r="AA737" s="82"/>
      <c r="AB737" s="145"/>
      <c r="AC737" s="143"/>
      <c r="AD737" s="152"/>
      <c r="AE737" s="152"/>
      <c r="AF737" s="152"/>
      <c r="AH737" s="84"/>
      <c r="AI737" s="84"/>
      <c r="AJ737" s="84"/>
      <c r="AK737" s="84"/>
      <c r="AL737" s="84"/>
      <c r="AM737" s="84"/>
      <c r="AN737" s="84"/>
      <c r="AO737" s="84"/>
      <c r="AP737" s="84"/>
      <c r="AQ737" s="84"/>
      <c r="AR737" s="84"/>
    </row>
    <row r="738" spans="2:44" s="146" customFormat="1" x14ac:dyDescent="0.2">
      <c r="B738" s="94"/>
      <c r="C738" s="94"/>
      <c r="D738" s="94"/>
      <c r="E738" s="94"/>
      <c r="F738" s="85"/>
      <c r="G738" s="85"/>
      <c r="H738" s="85"/>
      <c r="I738" s="85"/>
      <c r="J738" s="85"/>
      <c r="K738" s="85"/>
      <c r="L738" s="85"/>
      <c r="M738" s="85"/>
      <c r="N738" s="86"/>
      <c r="O738" s="86"/>
      <c r="P738" s="86"/>
      <c r="Q738" s="86"/>
      <c r="R738" s="87"/>
      <c r="S738" s="98"/>
      <c r="T738" s="141"/>
      <c r="U738" s="120"/>
      <c r="V738" s="135"/>
      <c r="W738" s="85"/>
      <c r="X738" s="118"/>
      <c r="Z738" s="82"/>
      <c r="AA738" s="82"/>
      <c r="AB738" s="145"/>
      <c r="AC738" s="143"/>
      <c r="AD738" s="152"/>
      <c r="AE738" s="152"/>
      <c r="AF738" s="152"/>
      <c r="AH738" s="84"/>
      <c r="AI738" s="84"/>
      <c r="AJ738" s="84"/>
      <c r="AK738" s="84"/>
      <c r="AL738" s="84"/>
      <c r="AM738" s="84"/>
      <c r="AN738" s="84"/>
      <c r="AO738" s="84"/>
      <c r="AP738" s="84"/>
      <c r="AQ738" s="84"/>
      <c r="AR738" s="84"/>
    </row>
    <row r="739" spans="2:44" s="146" customFormat="1" x14ac:dyDescent="0.2">
      <c r="B739" s="94"/>
      <c r="C739" s="94"/>
      <c r="D739" s="94"/>
      <c r="E739" s="94"/>
      <c r="F739" s="85"/>
      <c r="G739" s="85"/>
      <c r="H739" s="85"/>
      <c r="I739" s="85"/>
      <c r="J739" s="85"/>
      <c r="K739" s="85"/>
      <c r="L739" s="85"/>
      <c r="M739" s="85"/>
      <c r="N739" s="86"/>
      <c r="O739" s="86"/>
      <c r="P739" s="86"/>
      <c r="Q739" s="86"/>
      <c r="R739" s="87"/>
      <c r="S739" s="98"/>
      <c r="T739" s="141"/>
      <c r="U739" s="120"/>
      <c r="V739" s="135"/>
      <c r="W739" s="85"/>
      <c r="X739" s="118"/>
      <c r="Z739" s="82"/>
      <c r="AA739" s="82"/>
      <c r="AB739" s="145"/>
      <c r="AC739" s="143"/>
      <c r="AD739" s="152"/>
      <c r="AE739" s="152"/>
      <c r="AF739" s="152"/>
      <c r="AH739" s="84"/>
      <c r="AI739" s="84"/>
      <c r="AJ739" s="84"/>
      <c r="AK739" s="84"/>
      <c r="AL739" s="84"/>
      <c r="AM739" s="84"/>
      <c r="AN739" s="84"/>
      <c r="AO739" s="84"/>
      <c r="AP739" s="84"/>
      <c r="AQ739" s="84"/>
      <c r="AR739" s="84"/>
    </row>
    <row r="740" spans="2:44" s="146" customFormat="1" x14ac:dyDescent="0.2">
      <c r="B740" s="94"/>
      <c r="C740" s="94"/>
      <c r="D740" s="94"/>
      <c r="E740" s="94"/>
      <c r="F740" s="85"/>
      <c r="G740" s="85"/>
      <c r="H740" s="85"/>
      <c r="I740" s="85"/>
      <c r="J740" s="85"/>
      <c r="K740" s="85"/>
      <c r="L740" s="85"/>
      <c r="M740" s="85"/>
      <c r="N740" s="86"/>
      <c r="O740" s="86"/>
      <c r="P740" s="86"/>
      <c r="Q740" s="86"/>
      <c r="R740" s="87"/>
      <c r="S740" s="98"/>
      <c r="T740" s="141"/>
      <c r="U740" s="120"/>
      <c r="V740" s="135"/>
      <c r="W740" s="85"/>
      <c r="X740" s="118"/>
      <c r="Z740" s="82"/>
      <c r="AA740" s="82"/>
      <c r="AB740" s="145"/>
      <c r="AC740" s="143"/>
      <c r="AD740" s="152"/>
      <c r="AE740" s="152"/>
      <c r="AF740" s="152"/>
      <c r="AH740" s="84"/>
      <c r="AI740" s="84"/>
      <c r="AJ740" s="84"/>
      <c r="AK740" s="84"/>
      <c r="AL740" s="84"/>
      <c r="AM740" s="84"/>
      <c r="AN740" s="84"/>
      <c r="AO740" s="84"/>
      <c r="AP740" s="84"/>
      <c r="AQ740" s="84"/>
      <c r="AR740" s="84"/>
    </row>
    <row r="741" spans="2:44" s="146" customFormat="1" x14ac:dyDescent="0.2">
      <c r="B741" s="94"/>
      <c r="C741" s="94"/>
      <c r="D741" s="94"/>
      <c r="E741" s="94"/>
      <c r="F741" s="85"/>
      <c r="G741" s="85"/>
      <c r="H741" s="85"/>
      <c r="I741" s="85"/>
      <c r="J741" s="85"/>
      <c r="K741" s="85"/>
      <c r="L741" s="85"/>
      <c r="M741" s="85"/>
      <c r="N741" s="86"/>
      <c r="O741" s="86"/>
      <c r="P741" s="86"/>
      <c r="Q741" s="86"/>
      <c r="R741" s="87"/>
      <c r="S741" s="98"/>
      <c r="T741" s="141"/>
      <c r="U741" s="120"/>
      <c r="V741" s="135"/>
      <c r="W741" s="85"/>
      <c r="X741" s="118"/>
      <c r="Z741" s="82"/>
      <c r="AA741" s="82"/>
      <c r="AB741" s="145"/>
      <c r="AC741" s="143"/>
      <c r="AD741" s="152"/>
      <c r="AE741" s="152"/>
      <c r="AF741" s="152"/>
      <c r="AH741" s="84"/>
      <c r="AI741" s="84"/>
      <c r="AJ741" s="84"/>
      <c r="AK741" s="84"/>
      <c r="AL741" s="84"/>
      <c r="AM741" s="84"/>
      <c r="AN741" s="84"/>
      <c r="AO741" s="84"/>
      <c r="AP741" s="84"/>
      <c r="AQ741" s="84"/>
      <c r="AR741" s="84"/>
    </row>
    <row r="742" spans="2:44" s="146" customFormat="1" x14ac:dyDescent="0.2">
      <c r="B742" s="94"/>
      <c r="C742" s="94"/>
      <c r="D742" s="94"/>
      <c r="E742" s="94"/>
      <c r="F742" s="85"/>
      <c r="G742" s="85"/>
      <c r="H742" s="85"/>
      <c r="I742" s="85"/>
      <c r="J742" s="85"/>
      <c r="K742" s="85"/>
      <c r="L742" s="85"/>
      <c r="M742" s="85"/>
      <c r="N742" s="86"/>
      <c r="O742" s="86"/>
      <c r="P742" s="86"/>
      <c r="Q742" s="86"/>
      <c r="R742" s="87"/>
      <c r="S742" s="98"/>
      <c r="T742" s="141"/>
      <c r="U742" s="120"/>
      <c r="V742" s="135"/>
      <c r="W742" s="85"/>
      <c r="X742" s="118"/>
      <c r="Z742" s="82"/>
      <c r="AA742" s="82"/>
      <c r="AB742" s="145"/>
      <c r="AC742" s="143"/>
      <c r="AD742" s="152"/>
      <c r="AE742" s="152"/>
      <c r="AF742" s="152"/>
      <c r="AH742" s="84"/>
      <c r="AI742" s="84"/>
      <c r="AJ742" s="84"/>
      <c r="AK742" s="84"/>
      <c r="AL742" s="84"/>
      <c r="AM742" s="84"/>
      <c r="AN742" s="84"/>
      <c r="AO742" s="84"/>
      <c r="AP742" s="84"/>
      <c r="AQ742" s="84"/>
      <c r="AR742" s="84"/>
    </row>
    <row r="743" spans="2:44" s="146" customFormat="1" x14ac:dyDescent="0.2">
      <c r="B743" s="94"/>
      <c r="C743" s="94"/>
      <c r="D743" s="94"/>
      <c r="E743" s="94"/>
      <c r="F743" s="85"/>
      <c r="G743" s="85"/>
      <c r="H743" s="85"/>
      <c r="I743" s="85"/>
      <c r="J743" s="85"/>
      <c r="K743" s="85"/>
      <c r="L743" s="85"/>
      <c r="M743" s="85"/>
      <c r="N743" s="86"/>
      <c r="O743" s="86"/>
      <c r="P743" s="86"/>
      <c r="Q743" s="86"/>
      <c r="R743" s="87"/>
      <c r="S743" s="98"/>
      <c r="T743" s="141"/>
      <c r="U743" s="120"/>
      <c r="V743" s="135"/>
      <c r="W743" s="85"/>
      <c r="X743" s="118"/>
      <c r="Z743" s="82"/>
      <c r="AA743" s="82"/>
      <c r="AB743" s="145"/>
      <c r="AC743" s="143"/>
      <c r="AD743" s="152"/>
      <c r="AE743" s="152"/>
      <c r="AF743" s="152"/>
      <c r="AH743" s="84"/>
      <c r="AI743" s="84"/>
      <c r="AJ743" s="84"/>
      <c r="AK743" s="84"/>
      <c r="AL743" s="84"/>
      <c r="AM743" s="84"/>
      <c r="AN743" s="84"/>
      <c r="AO743" s="84"/>
      <c r="AP743" s="84"/>
      <c r="AQ743" s="84"/>
      <c r="AR743" s="84"/>
    </row>
    <row r="744" spans="2:44" s="146" customFormat="1" x14ac:dyDescent="0.2">
      <c r="B744" s="94"/>
      <c r="C744" s="94"/>
      <c r="D744" s="94"/>
      <c r="E744" s="94"/>
      <c r="F744" s="85"/>
      <c r="G744" s="85"/>
      <c r="H744" s="85"/>
      <c r="I744" s="85"/>
      <c r="J744" s="85"/>
      <c r="K744" s="85"/>
      <c r="L744" s="85"/>
      <c r="M744" s="85"/>
      <c r="N744" s="86"/>
      <c r="O744" s="86"/>
      <c r="P744" s="86"/>
      <c r="Q744" s="86"/>
      <c r="R744" s="87"/>
      <c r="S744" s="98"/>
      <c r="T744" s="141"/>
      <c r="U744" s="120"/>
      <c r="V744" s="135"/>
      <c r="W744" s="85"/>
      <c r="X744" s="118"/>
      <c r="Z744" s="82"/>
      <c r="AA744" s="82"/>
      <c r="AB744" s="145"/>
      <c r="AC744" s="143"/>
      <c r="AD744" s="152"/>
      <c r="AE744" s="152"/>
      <c r="AF744" s="152"/>
      <c r="AH744" s="84"/>
      <c r="AI744" s="84"/>
      <c r="AJ744" s="84"/>
      <c r="AK744" s="84"/>
      <c r="AL744" s="84"/>
      <c r="AM744" s="84"/>
      <c r="AN744" s="84"/>
      <c r="AO744" s="84"/>
      <c r="AP744" s="84"/>
      <c r="AQ744" s="84"/>
      <c r="AR744" s="84"/>
    </row>
    <row r="745" spans="2:44" s="146" customFormat="1" x14ac:dyDescent="0.2">
      <c r="B745" s="94"/>
      <c r="C745" s="94"/>
      <c r="D745" s="94"/>
      <c r="E745" s="94"/>
      <c r="F745" s="85"/>
      <c r="G745" s="85"/>
      <c r="H745" s="85"/>
      <c r="I745" s="85"/>
      <c r="J745" s="85"/>
      <c r="K745" s="85"/>
      <c r="L745" s="85"/>
      <c r="M745" s="85"/>
      <c r="N745" s="86"/>
      <c r="O745" s="86"/>
      <c r="P745" s="86"/>
      <c r="Q745" s="86"/>
      <c r="R745" s="87"/>
      <c r="S745" s="98"/>
      <c r="T745" s="141"/>
      <c r="U745" s="120"/>
      <c r="V745" s="135"/>
      <c r="W745" s="85"/>
      <c r="X745" s="118"/>
      <c r="Z745" s="82"/>
      <c r="AA745" s="82"/>
      <c r="AB745" s="145"/>
      <c r="AC745" s="143"/>
      <c r="AD745" s="152"/>
      <c r="AE745" s="152"/>
      <c r="AF745" s="152"/>
      <c r="AH745" s="84"/>
      <c r="AI745" s="84"/>
      <c r="AJ745" s="84"/>
      <c r="AK745" s="84"/>
      <c r="AL745" s="84"/>
      <c r="AM745" s="84"/>
      <c r="AN745" s="84"/>
      <c r="AO745" s="84"/>
      <c r="AP745" s="84"/>
      <c r="AQ745" s="84"/>
      <c r="AR745" s="84"/>
    </row>
    <row r="746" spans="2:44" s="146" customFormat="1" x14ac:dyDescent="0.2">
      <c r="B746" s="94"/>
      <c r="C746" s="94"/>
      <c r="D746" s="94"/>
      <c r="E746" s="94"/>
      <c r="F746" s="85"/>
      <c r="G746" s="85"/>
      <c r="H746" s="85"/>
      <c r="I746" s="85"/>
      <c r="J746" s="85"/>
      <c r="K746" s="85"/>
      <c r="L746" s="85"/>
      <c r="M746" s="85"/>
      <c r="N746" s="86"/>
      <c r="O746" s="86"/>
      <c r="P746" s="86"/>
      <c r="Q746" s="86"/>
      <c r="R746" s="87"/>
      <c r="S746" s="98"/>
      <c r="T746" s="141"/>
      <c r="U746" s="120"/>
      <c r="V746" s="135"/>
      <c r="W746" s="85"/>
      <c r="X746" s="118"/>
      <c r="Z746" s="82"/>
      <c r="AA746" s="82"/>
      <c r="AB746" s="145"/>
      <c r="AC746" s="143"/>
      <c r="AD746" s="152"/>
      <c r="AE746" s="152"/>
      <c r="AF746" s="152"/>
      <c r="AH746" s="84"/>
      <c r="AI746" s="84"/>
      <c r="AJ746" s="84"/>
      <c r="AK746" s="84"/>
      <c r="AL746" s="84"/>
      <c r="AM746" s="84"/>
      <c r="AN746" s="84"/>
      <c r="AO746" s="84"/>
      <c r="AP746" s="84"/>
      <c r="AQ746" s="84"/>
      <c r="AR746" s="84"/>
    </row>
    <row r="747" spans="2:44" s="146" customFormat="1" x14ac:dyDescent="0.2">
      <c r="B747" s="94"/>
      <c r="C747" s="94"/>
      <c r="D747" s="94"/>
      <c r="E747" s="94"/>
      <c r="F747" s="85"/>
      <c r="G747" s="85"/>
      <c r="H747" s="85"/>
      <c r="I747" s="85"/>
      <c r="J747" s="85"/>
      <c r="K747" s="85"/>
      <c r="L747" s="85"/>
      <c r="M747" s="85"/>
      <c r="N747" s="86"/>
      <c r="O747" s="86"/>
      <c r="P747" s="86"/>
      <c r="Q747" s="86"/>
      <c r="R747" s="87"/>
      <c r="S747" s="98"/>
      <c r="T747" s="141"/>
      <c r="U747" s="120"/>
      <c r="V747" s="135"/>
      <c r="W747" s="85"/>
      <c r="X747" s="118"/>
      <c r="Z747" s="82"/>
      <c r="AA747" s="82"/>
      <c r="AB747" s="145"/>
      <c r="AC747" s="143"/>
      <c r="AD747" s="152"/>
      <c r="AE747" s="152"/>
      <c r="AF747" s="152"/>
      <c r="AH747" s="84"/>
      <c r="AI747" s="84"/>
      <c r="AJ747" s="84"/>
      <c r="AK747" s="84"/>
      <c r="AL747" s="84"/>
      <c r="AM747" s="84"/>
      <c r="AN747" s="84"/>
      <c r="AO747" s="84"/>
      <c r="AP747" s="84"/>
      <c r="AQ747" s="84"/>
      <c r="AR747" s="84"/>
    </row>
    <row r="748" spans="2:44" s="146" customFormat="1" x14ac:dyDescent="0.2">
      <c r="B748" s="94"/>
      <c r="C748" s="94"/>
      <c r="D748" s="94"/>
      <c r="E748" s="94"/>
      <c r="F748" s="85"/>
      <c r="G748" s="85"/>
      <c r="H748" s="85"/>
      <c r="I748" s="85"/>
      <c r="J748" s="85"/>
      <c r="K748" s="85"/>
      <c r="L748" s="85"/>
      <c r="M748" s="85"/>
      <c r="N748" s="86"/>
      <c r="O748" s="86"/>
      <c r="P748" s="86"/>
      <c r="Q748" s="86"/>
      <c r="R748" s="87"/>
      <c r="S748" s="98"/>
      <c r="T748" s="141"/>
      <c r="U748" s="120"/>
      <c r="V748" s="135"/>
      <c r="W748" s="85"/>
      <c r="X748" s="118"/>
      <c r="Z748" s="82"/>
      <c r="AA748" s="82"/>
      <c r="AB748" s="145"/>
      <c r="AC748" s="143"/>
      <c r="AD748" s="152"/>
      <c r="AE748" s="152"/>
      <c r="AF748" s="152"/>
      <c r="AH748" s="84"/>
      <c r="AI748" s="84"/>
      <c r="AJ748" s="84"/>
      <c r="AK748" s="84"/>
      <c r="AL748" s="84"/>
      <c r="AM748" s="84"/>
      <c r="AN748" s="84"/>
      <c r="AO748" s="84"/>
      <c r="AP748" s="84"/>
      <c r="AQ748" s="84"/>
      <c r="AR748" s="84"/>
    </row>
    <row r="749" spans="2:44" s="146" customFormat="1" x14ac:dyDescent="0.2">
      <c r="B749" s="94"/>
      <c r="C749" s="94"/>
      <c r="D749" s="94"/>
      <c r="E749" s="94"/>
      <c r="F749" s="85"/>
      <c r="G749" s="85"/>
      <c r="H749" s="85"/>
      <c r="I749" s="85"/>
      <c r="J749" s="85"/>
      <c r="K749" s="85"/>
      <c r="L749" s="85"/>
      <c r="M749" s="85"/>
      <c r="N749" s="86"/>
      <c r="O749" s="86"/>
      <c r="P749" s="86"/>
      <c r="Q749" s="86"/>
      <c r="R749" s="87"/>
      <c r="S749" s="98"/>
      <c r="T749" s="141"/>
      <c r="U749" s="120"/>
      <c r="V749" s="135"/>
      <c r="W749" s="85"/>
      <c r="X749" s="118"/>
      <c r="Z749" s="82"/>
      <c r="AA749" s="82"/>
      <c r="AB749" s="145"/>
      <c r="AC749" s="143"/>
      <c r="AD749" s="152"/>
      <c r="AE749" s="152"/>
      <c r="AF749" s="152"/>
      <c r="AH749" s="84"/>
      <c r="AI749" s="84"/>
      <c r="AJ749" s="84"/>
      <c r="AK749" s="84"/>
      <c r="AL749" s="84"/>
      <c r="AM749" s="84"/>
      <c r="AN749" s="84"/>
      <c r="AO749" s="84"/>
      <c r="AP749" s="84"/>
      <c r="AQ749" s="84"/>
      <c r="AR749" s="84"/>
    </row>
    <row r="750" spans="2:44" s="146" customFormat="1" x14ac:dyDescent="0.2">
      <c r="B750" s="94"/>
      <c r="C750" s="94"/>
      <c r="D750" s="94"/>
      <c r="E750" s="94"/>
      <c r="F750" s="85"/>
      <c r="G750" s="85"/>
      <c r="H750" s="85"/>
      <c r="I750" s="85"/>
      <c r="J750" s="85"/>
      <c r="K750" s="85"/>
      <c r="L750" s="85"/>
      <c r="M750" s="85"/>
      <c r="N750" s="86"/>
      <c r="O750" s="86"/>
      <c r="P750" s="86"/>
      <c r="Q750" s="86"/>
      <c r="R750" s="87"/>
      <c r="S750" s="98"/>
      <c r="T750" s="141"/>
      <c r="U750" s="120"/>
      <c r="V750" s="135"/>
      <c r="W750" s="85"/>
      <c r="X750" s="118"/>
      <c r="Z750" s="82"/>
      <c r="AA750" s="82"/>
      <c r="AB750" s="145"/>
      <c r="AC750" s="143"/>
      <c r="AD750" s="152"/>
      <c r="AE750" s="152"/>
      <c r="AF750" s="152"/>
      <c r="AH750" s="84"/>
      <c r="AI750" s="84"/>
      <c r="AJ750" s="84"/>
      <c r="AK750" s="84"/>
      <c r="AL750" s="84"/>
      <c r="AM750" s="84"/>
      <c r="AN750" s="84"/>
      <c r="AO750" s="84"/>
      <c r="AP750" s="84"/>
      <c r="AQ750" s="84"/>
      <c r="AR750" s="84"/>
    </row>
    <row r="751" spans="2:44" s="146" customFormat="1" x14ac:dyDescent="0.2">
      <c r="B751" s="94"/>
      <c r="C751" s="94"/>
      <c r="D751" s="94"/>
      <c r="E751" s="94"/>
      <c r="F751" s="85"/>
      <c r="G751" s="85"/>
      <c r="H751" s="85"/>
      <c r="I751" s="85"/>
      <c r="J751" s="85"/>
      <c r="K751" s="85"/>
      <c r="L751" s="85"/>
      <c r="M751" s="85"/>
      <c r="N751" s="86"/>
      <c r="O751" s="86"/>
      <c r="P751" s="86"/>
      <c r="Q751" s="86"/>
      <c r="R751" s="87"/>
      <c r="S751" s="98"/>
      <c r="T751" s="141"/>
      <c r="U751" s="120"/>
      <c r="V751" s="135"/>
      <c r="W751" s="85"/>
      <c r="X751" s="118"/>
      <c r="Z751" s="82"/>
      <c r="AA751" s="82"/>
      <c r="AB751" s="145"/>
      <c r="AC751" s="143"/>
      <c r="AD751" s="152"/>
      <c r="AE751" s="152"/>
      <c r="AF751" s="152"/>
      <c r="AH751" s="84"/>
      <c r="AI751" s="84"/>
      <c r="AJ751" s="84"/>
      <c r="AK751" s="84"/>
      <c r="AL751" s="84"/>
      <c r="AM751" s="84"/>
      <c r="AN751" s="84"/>
      <c r="AO751" s="84"/>
      <c r="AP751" s="84"/>
      <c r="AQ751" s="84"/>
      <c r="AR751" s="84"/>
    </row>
    <row r="752" spans="2:44" s="146" customFormat="1" x14ac:dyDescent="0.2">
      <c r="B752" s="94"/>
      <c r="C752" s="94"/>
      <c r="D752" s="94"/>
      <c r="E752" s="94"/>
      <c r="F752" s="85"/>
      <c r="G752" s="85"/>
      <c r="H752" s="85"/>
      <c r="I752" s="85"/>
      <c r="J752" s="85"/>
      <c r="K752" s="85"/>
      <c r="L752" s="85"/>
      <c r="M752" s="85"/>
      <c r="N752" s="86"/>
      <c r="O752" s="86"/>
      <c r="P752" s="86"/>
      <c r="Q752" s="86"/>
      <c r="R752" s="87"/>
      <c r="S752" s="98"/>
      <c r="T752" s="141"/>
      <c r="U752" s="120"/>
      <c r="V752" s="135"/>
      <c r="W752" s="85"/>
      <c r="X752" s="118"/>
      <c r="Z752" s="82"/>
      <c r="AA752" s="82"/>
      <c r="AB752" s="145"/>
      <c r="AC752" s="143"/>
      <c r="AD752" s="152"/>
      <c r="AE752" s="152"/>
      <c r="AF752" s="152"/>
      <c r="AH752" s="84"/>
      <c r="AI752" s="84"/>
      <c r="AJ752" s="84"/>
      <c r="AK752" s="84"/>
      <c r="AL752" s="84"/>
      <c r="AM752" s="84"/>
      <c r="AN752" s="84"/>
      <c r="AO752" s="84"/>
      <c r="AP752" s="84"/>
      <c r="AQ752" s="84"/>
      <c r="AR752" s="84"/>
    </row>
    <row r="753" spans="2:44" s="146" customFormat="1" x14ac:dyDescent="0.2">
      <c r="B753" s="94"/>
      <c r="C753" s="94"/>
      <c r="D753" s="94"/>
      <c r="E753" s="94"/>
      <c r="F753" s="85"/>
      <c r="G753" s="85"/>
      <c r="H753" s="85"/>
      <c r="I753" s="85"/>
      <c r="J753" s="85"/>
      <c r="K753" s="85"/>
      <c r="L753" s="85"/>
      <c r="M753" s="85"/>
      <c r="N753" s="86"/>
      <c r="O753" s="86"/>
      <c r="P753" s="86"/>
      <c r="Q753" s="86"/>
      <c r="R753" s="87"/>
      <c r="S753" s="98"/>
      <c r="T753" s="141"/>
      <c r="U753" s="120"/>
      <c r="V753" s="135"/>
      <c r="W753" s="85"/>
      <c r="X753" s="118"/>
      <c r="Z753" s="82"/>
      <c r="AA753" s="82"/>
      <c r="AB753" s="145"/>
      <c r="AC753" s="143"/>
      <c r="AD753" s="152"/>
      <c r="AE753" s="152"/>
      <c r="AF753" s="152"/>
      <c r="AH753" s="84"/>
      <c r="AI753" s="84"/>
      <c r="AJ753" s="84"/>
      <c r="AK753" s="84"/>
      <c r="AL753" s="84"/>
      <c r="AM753" s="84"/>
      <c r="AN753" s="84"/>
      <c r="AO753" s="84"/>
      <c r="AP753" s="84"/>
      <c r="AQ753" s="84"/>
      <c r="AR753" s="84"/>
    </row>
    <row r="754" spans="2:44" s="146" customFormat="1" x14ac:dyDescent="0.2">
      <c r="B754" s="94"/>
      <c r="C754" s="94"/>
      <c r="D754" s="94"/>
      <c r="E754" s="94"/>
      <c r="F754" s="85"/>
      <c r="G754" s="85"/>
      <c r="H754" s="85"/>
      <c r="I754" s="85"/>
      <c r="J754" s="85"/>
      <c r="K754" s="85"/>
      <c r="L754" s="85"/>
      <c r="M754" s="85"/>
      <c r="N754" s="86"/>
      <c r="O754" s="86"/>
      <c r="P754" s="86"/>
      <c r="Q754" s="86"/>
      <c r="R754" s="87"/>
      <c r="S754" s="98"/>
      <c r="T754" s="141"/>
      <c r="U754" s="120"/>
      <c r="V754" s="135"/>
      <c r="W754" s="85"/>
      <c r="X754" s="118"/>
      <c r="Z754" s="82"/>
      <c r="AA754" s="82"/>
      <c r="AB754" s="145"/>
      <c r="AC754" s="143"/>
      <c r="AD754" s="152"/>
      <c r="AE754" s="152"/>
      <c r="AF754" s="152"/>
      <c r="AH754" s="84"/>
      <c r="AI754" s="84"/>
      <c r="AJ754" s="84"/>
      <c r="AK754" s="84"/>
      <c r="AL754" s="84"/>
      <c r="AM754" s="84"/>
      <c r="AN754" s="84"/>
      <c r="AO754" s="84"/>
      <c r="AP754" s="84"/>
      <c r="AQ754" s="84"/>
      <c r="AR754" s="84"/>
    </row>
    <row r="755" spans="2:44" s="146" customFormat="1" x14ac:dyDescent="0.2">
      <c r="B755" s="94"/>
      <c r="C755" s="94"/>
      <c r="D755" s="94"/>
      <c r="E755" s="94"/>
      <c r="F755" s="85"/>
      <c r="G755" s="85"/>
      <c r="H755" s="85"/>
      <c r="I755" s="85"/>
      <c r="J755" s="85"/>
      <c r="K755" s="85"/>
      <c r="L755" s="85"/>
      <c r="M755" s="85"/>
      <c r="N755" s="86"/>
      <c r="O755" s="86"/>
      <c r="P755" s="86"/>
      <c r="Q755" s="86"/>
      <c r="R755" s="87"/>
      <c r="S755" s="98"/>
      <c r="T755" s="141"/>
      <c r="U755" s="120"/>
      <c r="V755" s="135"/>
      <c r="W755" s="85"/>
      <c r="X755" s="118"/>
      <c r="Z755" s="82"/>
      <c r="AA755" s="82"/>
      <c r="AB755" s="145"/>
      <c r="AC755" s="143"/>
      <c r="AD755" s="152"/>
      <c r="AE755" s="152"/>
      <c r="AF755" s="152"/>
      <c r="AH755" s="84"/>
      <c r="AI755" s="84"/>
      <c r="AJ755" s="84"/>
      <c r="AK755" s="84"/>
      <c r="AL755" s="84"/>
      <c r="AM755" s="84"/>
      <c r="AN755" s="84"/>
      <c r="AO755" s="84"/>
      <c r="AP755" s="84"/>
      <c r="AQ755" s="84"/>
      <c r="AR755" s="84"/>
    </row>
    <row r="756" spans="2:44" s="146" customFormat="1" x14ac:dyDescent="0.2">
      <c r="B756" s="94"/>
      <c r="C756" s="94"/>
      <c r="D756" s="94"/>
      <c r="E756" s="94"/>
      <c r="F756" s="85"/>
      <c r="G756" s="85"/>
      <c r="H756" s="85"/>
      <c r="I756" s="85"/>
      <c r="J756" s="85"/>
      <c r="K756" s="85"/>
      <c r="L756" s="85"/>
      <c r="M756" s="85"/>
      <c r="N756" s="86"/>
      <c r="O756" s="86"/>
      <c r="P756" s="86"/>
      <c r="Q756" s="86"/>
      <c r="R756" s="87"/>
      <c r="S756" s="98"/>
      <c r="T756" s="141"/>
      <c r="U756" s="120"/>
      <c r="V756" s="135"/>
      <c r="W756" s="85"/>
      <c r="X756" s="118"/>
      <c r="Z756" s="82"/>
      <c r="AA756" s="82"/>
      <c r="AB756" s="145"/>
      <c r="AC756" s="143"/>
      <c r="AD756" s="152"/>
      <c r="AE756" s="152"/>
      <c r="AF756" s="152"/>
      <c r="AH756" s="84"/>
      <c r="AI756" s="84"/>
      <c r="AJ756" s="84"/>
      <c r="AK756" s="84"/>
      <c r="AL756" s="84"/>
      <c r="AM756" s="84"/>
      <c r="AN756" s="84"/>
      <c r="AO756" s="84"/>
      <c r="AP756" s="84"/>
      <c r="AQ756" s="84"/>
      <c r="AR756" s="84"/>
    </row>
    <row r="757" spans="2:44" s="146" customFormat="1" x14ac:dyDescent="0.2">
      <c r="B757" s="94"/>
      <c r="C757" s="94"/>
      <c r="D757" s="94"/>
      <c r="E757" s="94"/>
      <c r="F757" s="85"/>
      <c r="G757" s="85"/>
      <c r="H757" s="85"/>
      <c r="I757" s="85"/>
      <c r="J757" s="85"/>
      <c r="K757" s="85"/>
      <c r="L757" s="85"/>
      <c r="M757" s="85"/>
      <c r="N757" s="86"/>
      <c r="O757" s="86"/>
      <c r="P757" s="86"/>
      <c r="Q757" s="86"/>
      <c r="R757" s="87"/>
      <c r="S757" s="98"/>
      <c r="T757" s="141"/>
      <c r="U757" s="120"/>
      <c r="V757" s="135"/>
      <c r="W757" s="85"/>
      <c r="X757" s="118"/>
      <c r="Z757" s="82"/>
      <c r="AA757" s="82"/>
      <c r="AB757" s="145"/>
      <c r="AC757" s="143"/>
      <c r="AD757" s="152"/>
      <c r="AE757" s="152"/>
      <c r="AF757" s="152"/>
      <c r="AH757" s="84"/>
      <c r="AI757" s="84"/>
      <c r="AJ757" s="84"/>
      <c r="AK757" s="84"/>
      <c r="AL757" s="84"/>
      <c r="AM757" s="84"/>
      <c r="AN757" s="84"/>
      <c r="AO757" s="84"/>
      <c r="AP757" s="84"/>
      <c r="AQ757" s="84"/>
      <c r="AR757" s="84"/>
    </row>
    <row r="758" spans="2:44" s="146" customFormat="1" x14ac:dyDescent="0.2">
      <c r="B758" s="94"/>
      <c r="C758" s="94"/>
      <c r="D758" s="94"/>
      <c r="E758" s="94"/>
      <c r="F758" s="85"/>
      <c r="G758" s="85"/>
      <c r="H758" s="85"/>
      <c r="I758" s="85"/>
      <c r="J758" s="85"/>
      <c r="K758" s="85"/>
      <c r="L758" s="85"/>
      <c r="M758" s="85"/>
      <c r="N758" s="86"/>
      <c r="O758" s="86"/>
      <c r="P758" s="86"/>
      <c r="Q758" s="86"/>
      <c r="R758" s="87"/>
      <c r="S758" s="98"/>
      <c r="T758" s="141"/>
      <c r="U758" s="120"/>
      <c r="V758" s="135"/>
      <c r="W758" s="85"/>
      <c r="X758" s="118"/>
      <c r="Z758" s="82"/>
      <c r="AA758" s="82"/>
      <c r="AB758" s="145"/>
      <c r="AC758" s="143"/>
      <c r="AD758" s="152"/>
      <c r="AE758" s="152"/>
      <c r="AF758" s="152"/>
      <c r="AH758" s="84"/>
      <c r="AI758" s="84"/>
      <c r="AJ758" s="84"/>
      <c r="AK758" s="84"/>
      <c r="AL758" s="84"/>
      <c r="AM758" s="84"/>
      <c r="AN758" s="84"/>
      <c r="AO758" s="84"/>
      <c r="AP758" s="84"/>
      <c r="AQ758" s="84"/>
      <c r="AR758" s="84"/>
    </row>
    <row r="759" spans="2:44" s="146" customFormat="1" x14ac:dyDescent="0.2">
      <c r="B759" s="94"/>
      <c r="C759" s="94"/>
      <c r="D759" s="94"/>
      <c r="E759" s="94"/>
      <c r="F759" s="85"/>
      <c r="G759" s="85"/>
      <c r="H759" s="85"/>
      <c r="I759" s="85"/>
      <c r="J759" s="85"/>
      <c r="K759" s="85"/>
      <c r="L759" s="85"/>
      <c r="M759" s="85"/>
      <c r="N759" s="86"/>
      <c r="O759" s="86"/>
      <c r="P759" s="86"/>
      <c r="Q759" s="86"/>
      <c r="R759" s="87"/>
      <c r="S759" s="98"/>
      <c r="T759" s="141"/>
      <c r="U759" s="120"/>
      <c r="V759" s="135"/>
      <c r="W759" s="85"/>
      <c r="X759" s="118"/>
      <c r="Z759" s="82"/>
      <c r="AA759" s="82"/>
      <c r="AB759" s="145"/>
      <c r="AC759" s="143"/>
      <c r="AD759" s="152"/>
      <c r="AE759" s="152"/>
      <c r="AF759" s="152"/>
      <c r="AH759" s="84"/>
      <c r="AI759" s="84"/>
      <c r="AJ759" s="84"/>
      <c r="AK759" s="84"/>
      <c r="AL759" s="84"/>
      <c r="AM759" s="84"/>
      <c r="AN759" s="84"/>
      <c r="AO759" s="84"/>
      <c r="AP759" s="84"/>
      <c r="AQ759" s="84"/>
      <c r="AR759" s="84"/>
    </row>
    <row r="760" spans="2:44" s="146" customFormat="1" x14ac:dyDescent="0.2">
      <c r="B760" s="94"/>
      <c r="C760" s="94"/>
      <c r="D760" s="94"/>
      <c r="E760" s="94"/>
      <c r="F760" s="85"/>
      <c r="G760" s="85"/>
      <c r="H760" s="85"/>
      <c r="I760" s="85"/>
      <c r="J760" s="85"/>
      <c r="K760" s="85"/>
      <c r="L760" s="85"/>
      <c r="M760" s="85"/>
      <c r="N760" s="86"/>
      <c r="O760" s="86"/>
      <c r="P760" s="86"/>
      <c r="Q760" s="86"/>
      <c r="R760" s="87"/>
      <c r="S760" s="98"/>
      <c r="T760" s="141"/>
      <c r="U760" s="120"/>
      <c r="V760" s="135"/>
      <c r="W760" s="85"/>
      <c r="X760" s="118"/>
      <c r="Z760" s="82"/>
      <c r="AA760" s="82"/>
      <c r="AB760" s="145"/>
      <c r="AC760" s="143"/>
      <c r="AD760" s="152"/>
      <c r="AE760" s="152"/>
      <c r="AF760" s="152"/>
      <c r="AH760" s="84"/>
      <c r="AI760" s="84"/>
      <c r="AJ760" s="84"/>
      <c r="AK760" s="84"/>
      <c r="AL760" s="84"/>
      <c r="AM760" s="84"/>
      <c r="AN760" s="84"/>
      <c r="AO760" s="84"/>
      <c r="AP760" s="84"/>
      <c r="AQ760" s="84"/>
      <c r="AR760" s="84"/>
    </row>
    <row r="761" spans="2:44" s="146" customFormat="1" x14ac:dyDescent="0.2">
      <c r="B761" s="94"/>
      <c r="C761" s="94"/>
      <c r="D761" s="94"/>
      <c r="E761" s="94"/>
      <c r="F761" s="85"/>
      <c r="G761" s="85"/>
      <c r="H761" s="85"/>
      <c r="I761" s="85"/>
      <c r="J761" s="85"/>
      <c r="K761" s="85"/>
      <c r="L761" s="85"/>
      <c r="M761" s="85"/>
      <c r="N761" s="86"/>
      <c r="O761" s="86"/>
      <c r="P761" s="86"/>
      <c r="Q761" s="86"/>
      <c r="R761" s="87"/>
      <c r="S761" s="98"/>
      <c r="T761" s="141"/>
      <c r="U761" s="120"/>
      <c r="V761" s="135"/>
      <c r="W761" s="85"/>
      <c r="X761" s="118"/>
      <c r="Z761" s="82"/>
      <c r="AA761" s="82"/>
      <c r="AB761" s="145"/>
      <c r="AC761" s="143"/>
      <c r="AD761" s="152"/>
      <c r="AE761" s="152"/>
      <c r="AF761" s="152"/>
      <c r="AH761" s="84"/>
      <c r="AI761" s="84"/>
      <c r="AJ761" s="84"/>
      <c r="AK761" s="84"/>
      <c r="AL761" s="84"/>
      <c r="AM761" s="84"/>
      <c r="AN761" s="84"/>
      <c r="AO761" s="84"/>
      <c r="AP761" s="84"/>
      <c r="AQ761" s="84"/>
      <c r="AR761" s="84"/>
    </row>
    <row r="762" spans="2:44" s="146" customFormat="1" x14ac:dyDescent="0.2">
      <c r="B762" s="94"/>
      <c r="C762" s="94"/>
      <c r="D762" s="94"/>
      <c r="E762" s="94"/>
      <c r="F762" s="85"/>
      <c r="G762" s="85"/>
      <c r="H762" s="85"/>
      <c r="I762" s="85"/>
      <c r="J762" s="85"/>
      <c r="K762" s="85"/>
      <c r="L762" s="85"/>
      <c r="M762" s="85"/>
      <c r="N762" s="86"/>
      <c r="O762" s="86"/>
      <c r="P762" s="86"/>
      <c r="Q762" s="86"/>
      <c r="R762" s="87"/>
      <c r="S762" s="98"/>
      <c r="T762" s="141"/>
      <c r="U762" s="120"/>
      <c r="V762" s="135"/>
      <c r="W762" s="85"/>
      <c r="X762" s="118"/>
      <c r="Z762" s="82"/>
      <c r="AA762" s="82"/>
      <c r="AB762" s="145"/>
      <c r="AC762" s="143"/>
      <c r="AD762" s="152"/>
      <c r="AE762" s="152"/>
      <c r="AF762" s="152"/>
      <c r="AH762" s="84"/>
      <c r="AI762" s="84"/>
      <c r="AJ762" s="84"/>
      <c r="AK762" s="84"/>
      <c r="AL762" s="84"/>
      <c r="AM762" s="84"/>
      <c r="AN762" s="84"/>
      <c r="AO762" s="84"/>
      <c r="AP762" s="84"/>
      <c r="AQ762" s="84"/>
      <c r="AR762" s="84"/>
    </row>
    <row r="763" spans="2:44" s="146" customFormat="1" x14ac:dyDescent="0.2">
      <c r="B763" s="94"/>
      <c r="C763" s="94"/>
      <c r="D763" s="94"/>
      <c r="E763" s="94"/>
      <c r="F763" s="85"/>
      <c r="G763" s="85"/>
      <c r="H763" s="85"/>
      <c r="I763" s="85"/>
      <c r="J763" s="85"/>
      <c r="K763" s="85"/>
      <c r="L763" s="85"/>
      <c r="M763" s="85"/>
      <c r="N763" s="86"/>
      <c r="O763" s="86"/>
      <c r="P763" s="86"/>
      <c r="Q763" s="86"/>
      <c r="R763" s="87"/>
      <c r="S763" s="98"/>
      <c r="T763" s="141"/>
      <c r="U763" s="120"/>
      <c r="V763" s="135"/>
      <c r="W763" s="85"/>
      <c r="X763" s="118"/>
      <c r="Z763" s="82"/>
      <c r="AA763" s="82"/>
      <c r="AB763" s="145"/>
      <c r="AC763" s="143"/>
      <c r="AD763" s="152"/>
      <c r="AE763" s="152"/>
      <c r="AF763" s="152"/>
      <c r="AH763" s="84"/>
      <c r="AI763" s="84"/>
      <c r="AJ763" s="84"/>
      <c r="AK763" s="84"/>
      <c r="AL763" s="84"/>
      <c r="AM763" s="84"/>
      <c r="AN763" s="84"/>
      <c r="AO763" s="84"/>
      <c r="AP763" s="84"/>
      <c r="AQ763" s="84"/>
      <c r="AR763" s="84"/>
    </row>
    <row r="764" spans="2:44" s="146" customFormat="1" x14ac:dyDescent="0.2">
      <c r="B764" s="94"/>
      <c r="C764" s="94"/>
      <c r="D764" s="94"/>
      <c r="E764" s="94"/>
      <c r="F764" s="85"/>
      <c r="G764" s="85"/>
      <c r="H764" s="85"/>
      <c r="I764" s="85"/>
      <c r="J764" s="85"/>
      <c r="K764" s="85"/>
      <c r="L764" s="85"/>
      <c r="M764" s="85"/>
      <c r="N764" s="86"/>
      <c r="O764" s="86"/>
      <c r="P764" s="86"/>
      <c r="Q764" s="86"/>
      <c r="R764" s="87"/>
      <c r="S764" s="98"/>
      <c r="T764" s="141"/>
      <c r="U764" s="120"/>
      <c r="V764" s="135"/>
      <c r="W764" s="85"/>
      <c r="X764" s="118"/>
      <c r="Z764" s="82"/>
      <c r="AA764" s="82"/>
      <c r="AB764" s="145"/>
      <c r="AC764" s="143"/>
      <c r="AD764" s="152"/>
      <c r="AE764" s="152"/>
      <c r="AF764" s="152"/>
      <c r="AH764" s="84"/>
      <c r="AI764" s="84"/>
      <c r="AJ764" s="84"/>
      <c r="AK764" s="84"/>
      <c r="AL764" s="84"/>
      <c r="AM764" s="84"/>
      <c r="AN764" s="84"/>
      <c r="AO764" s="84"/>
      <c r="AP764" s="84"/>
      <c r="AQ764" s="84"/>
      <c r="AR764" s="84"/>
    </row>
    <row r="765" spans="2:44" s="146" customFormat="1" x14ac:dyDescent="0.2">
      <c r="B765" s="94"/>
      <c r="C765" s="94"/>
      <c r="D765" s="94"/>
      <c r="E765" s="94"/>
      <c r="F765" s="85"/>
      <c r="G765" s="85"/>
      <c r="H765" s="85"/>
      <c r="I765" s="85"/>
      <c r="J765" s="85"/>
      <c r="K765" s="85"/>
      <c r="L765" s="85"/>
      <c r="M765" s="85"/>
      <c r="N765" s="86"/>
      <c r="O765" s="86"/>
      <c r="P765" s="86"/>
      <c r="Q765" s="86"/>
      <c r="R765" s="87"/>
      <c r="S765" s="98"/>
      <c r="T765" s="141"/>
      <c r="U765" s="120"/>
      <c r="V765" s="135"/>
      <c r="W765" s="85"/>
      <c r="X765" s="118"/>
      <c r="Z765" s="82"/>
      <c r="AA765" s="82"/>
      <c r="AB765" s="145"/>
      <c r="AC765" s="143"/>
      <c r="AD765" s="152"/>
      <c r="AE765" s="152"/>
      <c r="AF765" s="152"/>
      <c r="AH765" s="84"/>
      <c r="AI765" s="84"/>
      <c r="AJ765" s="84"/>
      <c r="AK765" s="84"/>
      <c r="AL765" s="84"/>
      <c r="AM765" s="84"/>
      <c r="AN765" s="84"/>
      <c r="AO765" s="84"/>
      <c r="AP765" s="84"/>
      <c r="AQ765" s="84"/>
      <c r="AR765" s="84"/>
    </row>
    <row r="766" spans="2:44" s="146" customFormat="1" x14ac:dyDescent="0.2">
      <c r="B766" s="94"/>
      <c r="C766" s="94"/>
      <c r="D766" s="94"/>
      <c r="E766" s="94"/>
      <c r="F766" s="85"/>
      <c r="G766" s="85"/>
      <c r="H766" s="85"/>
      <c r="I766" s="85"/>
      <c r="J766" s="85"/>
      <c r="K766" s="85"/>
      <c r="L766" s="85"/>
      <c r="M766" s="85"/>
      <c r="N766" s="86"/>
      <c r="O766" s="86"/>
      <c r="P766" s="86"/>
      <c r="Q766" s="86"/>
      <c r="R766" s="87"/>
      <c r="S766" s="98"/>
      <c r="T766" s="141"/>
      <c r="U766" s="120"/>
      <c r="V766" s="135"/>
      <c r="W766" s="85"/>
      <c r="X766" s="118"/>
      <c r="Z766" s="82"/>
      <c r="AA766" s="82"/>
      <c r="AB766" s="145"/>
      <c r="AC766" s="143"/>
      <c r="AD766" s="152"/>
      <c r="AE766" s="152"/>
      <c r="AF766" s="152"/>
      <c r="AH766" s="84"/>
      <c r="AI766" s="84"/>
      <c r="AJ766" s="84"/>
      <c r="AK766" s="84"/>
      <c r="AL766" s="84"/>
      <c r="AM766" s="84"/>
      <c r="AN766" s="84"/>
      <c r="AO766" s="84"/>
      <c r="AP766" s="84"/>
      <c r="AQ766" s="84"/>
      <c r="AR766" s="84"/>
    </row>
    <row r="767" spans="2:44" s="146" customFormat="1" x14ac:dyDescent="0.2">
      <c r="B767" s="94"/>
      <c r="C767" s="94"/>
      <c r="D767" s="94"/>
      <c r="E767" s="94"/>
      <c r="F767" s="85"/>
      <c r="G767" s="85"/>
      <c r="H767" s="85"/>
      <c r="I767" s="85"/>
      <c r="J767" s="85"/>
      <c r="K767" s="85"/>
      <c r="L767" s="85"/>
      <c r="M767" s="85"/>
      <c r="N767" s="86"/>
      <c r="O767" s="86"/>
      <c r="P767" s="86"/>
      <c r="Q767" s="86"/>
      <c r="R767" s="87"/>
      <c r="S767" s="98"/>
      <c r="T767" s="141"/>
      <c r="U767" s="120"/>
      <c r="V767" s="135"/>
      <c r="W767" s="85"/>
      <c r="X767" s="118"/>
      <c r="Z767" s="82"/>
      <c r="AA767" s="82"/>
      <c r="AB767" s="145"/>
      <c r="AC767" s="143"/>
      <c r="AD767" s="152"/>
      <c r="AE767" s="152"/>
      <c r="AF767" s="152"/>
      <c r="AH767" s="84"/>
      <c r="AI767" s="84"/>
      <c r="AJ767" s="84"/>
      <c r="AK767" s="84"/>
      <c r="AL767" s="84"/>
      <c r="AM767" s="84"/>
      <c r="AN767" s="84"/>
      <c r="AO767" s="84"/>
      <c r="AP767" s="84"/>
      <c r="AQ767" s="84"/>
      <c r="AR767" s="84"/>
    </row>
    <row r="768" spans="2:44" s="146" customFormat="1" x14ac:dyDescent="0.2">
      <c r="B768" s="94"/>
      <c r="C768" s="94"/>
      <c r="D768" s="94"/>
      <c r="E768" s="94"/>
      <c r="F768" s="85"/>
      <c r="G768" s="85"/>
      <c r="H768" s="85"/>
      <c r="I768" s="85"/>
      <c r="J768" s="85"/>
      <c r="K768" s="85"/>
      <c r="L768" s="85"/>
      <c r="M768" s="85"/>
      <c r="N768" s="86"/>
      <c r="O768" s="86"/>
      <c r="P768" s="86"/>
      <c r="Q768" s="86"/>
      <c r="R768" s="87"/>
      <c r="S768" s="98"/>
      <c r="T768" s="141"/>
      <c r="U768" s="120"/>
      <c r="V768" s="135"/>
      <c r="W768" s="85"/>
      <c r="X768" s="118"/>
      <c r="Z768" s="82"/>
      <c r="AA768" s="82"/>
      <c r="AB768" s="145"/>
      <c r="AC768" s="143"/>
      <c r="AD768" s="152"/>
      <c r="AE768" s="152"/>
      <c r="AF768" s="152"/>
      <c r="AH768" s="84"/>
      <c r="AI768" s="84"/>
      <c r="AJ768" s="84"/>
      <c r="AK768" s="84"/>
      <c r="AL768" s="84"/>
      <c r="AM768" s="84"/>
      <c r="AN768" s="84"/>
      <c r="AO768" s="84"/>
      <c r="AP768" s="84"/>
      <c r="AQ768" s="84"/>
      <c r="AR768" s="84"/>
    </row>
    <row r="769" spans="2:44" s="146" customFormat="1" x14ac:dyDescent="0.2">
      <c r="B769" s="94"/>
      <c r="C769" s="94"/>
      <c r="D769" s="94"/>
      <c r="E769" s="94"/>
      <c r="F769" s="85"/>
      <c r="G769" s="85"/>
      <c r="H769" s="85"/>
      <c r="I769" s="85"/>
      <c r="J769" s="85"/>
      <c r="K769" s="85"/>
      <c r="L769" s="85"/>
      <c r="M769" s="85"/>
      <c r="N769" s="86"/>
      <c r="O769" s="86"/>
      <c r="P769" s="86"/>
      <c r="Q769" s="86"/>
      <c r="R769" s="87"/>
      <c r="S769" s="98"/>
      <c r="T769" s="141"/>
      <c r="U769" s="120"/>
      <c r="V769" s="135"/>
      <c r="W769" s="85"/>
      <c r="X769" s="118"/>
      <c r="Z769" s="82"/>
      <c r="AA769" s="82"/>
      <c r="AB769" s="145"/>
      <c r="AC769" s="143"/>
      <c r="AD769" s="152"/>
      <c r="AE769" s="152"/>
      <c r="AF769" s="152"/>
      <c r="AH769" s="84"/>
      <c r="AI769" s="84"/>
      <c r="AJ769" s="84"/>
      <c r="AK769" s="84"/>
      <c r="AL769" s="84"/>
      <c r="AM769" s="84"/>
      <c r="AN769" s="84"/>
      <c r="AO769" s="84"/>
      <c r="AP769" s="84"/>
      <c r="AQ769" s="84"/>
      <c r="AR769" s="84"/>
    </row>
    <row r="770" spans="2:44" s="146" customFormat="1" x14ac:dyDescent="0.2">
      <c r="B770" s="94"/>
      <c r="C770" s="94"/>
      <c r="D770" s="94"/>
      <c r="E770" s="94"/>
      <c r="F770" s="85"/>
      <c r="G770" s="85"/>
      <c r="H770" s="85"/>
      <c r="I770" s="85"/>
      <c r="J770" s="85"/>
      <c r="K770" s="85"/>
      <c r="L770" s="85"/>
      <c r="M770" s="85"/>
      <c r="N770" s="86"/>
      <c r="O770" s="86"/>
      <c r="P770" s="86"/>
      <c r="Q770" s="86"/>
      <c r="R770" s="87"/>
      <c r="S770" s="98"/>
      <c r="T770" s="141"/>
      <c r="U770" s="120"/>
      <c r="V770" s="135"/>
      <c r="W770" s="85"/>
      <c r="X770" s="118"/>
      <c r="Z770" s="82"/>
      <c r="AA770" s="82"/>
      <c r="AB770" s="145"/>
      <c r="AC770" s="143"/>
      <c r="AD770" s="152"/>
      <c r="AE770" s="152"/>
      <c r="AF770" s="152"/>
      <c r="AH770" s="84"/>
      <c r="AI770" s="84"/>
      <c r="AJ770" s="84"/>
      <c r="AK770" s="84"/>
      <c r="AL770" s="84"/>
      <c r="AM770" s="84"/>
      <c r="AN770" s="84"/>
      <c r="AO770" s="84"/>
      <c r="AP770" s="84"/>
      <c r="AQ770" s="84"/>
      <c r="AR770" s="84"/>
    </row>
    <row r="771" spans="2:44" s="146" customFormat="1" x14ac:dyDescent="0.2">
      <c r="B771" s="94"/>
      <c r="C771" s="94"/>
      <c r="D771" s="94"/>
      <c r="E771" s="94"/>
      <c r="F771" s="85"/>
      <c r="G771" s="85"/>
      <c r="H771" s="85"/>
      <c r="I771" s="85"/>
      <c r="J771" s="85"/>
      <c r="K771" s="85"/>
      <c r="L771" s="85"/>
      <c r="M771" s="85"/>
      <c r="N771" s="86"/>
      <c r="O771" s="86"/>
      <c r="P771" s="86"/>
      <c r="Q771" s="86"/>
      <c r="R771" s="87"/>
      <c r="S771" s="98"/>
      <c r="T771" s="141"/>
      <c r="U771" s="120"/>
      <c r="V771" s="135"/>
      <c r="W771" s="85"/>
      <c r="X771" s="118"/>
      <c r="Z771" s="82"/>
      <c r="AA771" s="82"/>
      <c r="AB771" s="145"/>
      <c r="AC771" s="143"/>
      <c r="AD771" s="152"/>
      <c r="AE771" s="152"/>
      <c r="AF771" s="152"/>
      <c r="AH771" s="84"/>
      <c r="AI771" s="84"/>
      <c r="AJ771" s="84"/>
      <c r="AK771" s="84"/>
      <c r="AL771" s="84"/>
      <c r="AM771" s="84"/>
      <c r="AN771" s="84"/>
      <c r="AO771" s="84"/>
      <c r="AP771" s="84"/>
      <c r="AQ771" s="84"/>
      <c r="AR771" s="84"/>
    </row>
    <row r="772" spans="2:44" s="146" customFormat="1" x14ac:dyDescent="0.2">
      <c r="B772" s="94"/>
      <c r="C772" s="94"/>
      <c r="D772" s="94"/>
      <c r="E772" s="94"/>
      <c r="F772" s="85"/>
      <c r="G772" s="85"/>
      <c r="H772" s="85"/>
      <c r="I772" s="85"/>
      <c r="J772" s="85"/>
      <c r="K772" s="85"/>
      <c r="L772" s="85"/>
      <c r="M772" s="85"/>
      <c r="N772" s="86"/>
      <c r="O772" s="86"/>
      <c r="P772" s="86"/>
      <c r="Q772" s="86"/>
      <c r="R772" s="87"/>
      <c r="S772" s="98"/>
      <c r="T772" s="141"/>
      <c r="U772" s="120"/>
      <c r="V772" s="135"/>
      <c r="W772" s="85"/>
      <c r="X772" s="118"/>
      <c r="Z772" s="82"/>
      <c r="AA772" s="82"/>
      <c r="AB772" s="145"/>
      <c r="AC772" s="143"/>
      <c r="AD772" s="152"/>
      <c r="AE772" s="152"/>
      <c r="AF772" s="152"/>
      <c r="AH772" s="84"/>
      <c r="AI772" s="84"/>
      <c r="AJ772" s="84"/>
      <c r="AK772" s="84"/>
      <c r="AL772" s="84"/>
      <c r="AM772" s="84"/>
      <c r="AN772" s="84"/>
      <c r="AO772" s="84"/>
      <c r="AP772" s="84"/>
      <c r="AQ772" s="84"/>
      <c r="AR772" s="84"/>
    </row>
    <row r="773" spans="2:44" s="146" customFormat="1" x14ac:dyDescent="0.2">
      <c r="B773" s="94"/>
      <c r="C773" s="94"/>
      <c r="D773" s="94"/>
      <c r="E773" s="94"/>
      <c r="F773" s="85"/>
      <c r="G773" s="85"/>
      <c r="H773" s="85"/>
      <c r="I773" s="85"/>
      <c r="J773" s="85"/>
      <c r="K773" s="85"/>
      <c r="L773" s="85"/>
      <c r="M773" s="85"/>
      <c r="N773" s="86"/>
      <c r="O773" s="86"/>
      <c r="P773" s="86"/>
      <c r="Q773" s="86"/>
      <c r="R773" s="87"/>
      <c r="S773" s="98"/>
      <c r="T773" s="141"/>
      <c r="U773" s="120"/>
      <c r="V773" s="135"/>
      <c r="W773" s="85"/>
      <c r="X773" s="118"/>
      <c r="Z773" s="82"/>
      <c r="AA773" s="82"/>
      <c r="AB773" s="145"/>
      <c r="AC773" s="143"/>
      <c r="AD773" s="152"/>
      <c r="AE773" s="152"/>
      <c r="AF773" s="152"/>
      <c r="AH773" s="84"/>
      <c r="AI773" s="84"/>
      <c r="AJ773" s="84"/>
      <c r="AK773" s="84"/>
      <c r="AL773" s="84"/>
      <c r="AM773" s="84"/>
      <c r="AN773" s="84"/>
      <c r="AO773" s="84"/>
      <c r="AP773" s="84"/>
      <c r="AQ773" s="84"/>
      <c r="AR773" s="84"/>
    </row>
    <row r="774" spans="2:44" s="146" customFormat="1" x14ac:dyDescent="0.2">
      <c r="B774" s="94"/>
      <c r="C774" s="94"/>
      <c r="D774" s="94"/>
      <c r="E774" s="94"/>
      <c r="F774" s="85"/>
      <c r="G774" s="85"/>
      <c r="H774" s="85"/>
      <c r="I774" s="85"/>
      <c r="J774" s="85"/>
      <c r="K774" s="85"/>
      <c r="L774" s="85"/>
      <c r="M774" s="85"/>
      <c r="N774" s="86"/>
      <c r="O774" s="86"/>
      <c r="P774" s="86"/>
      <c r="Q774" s="86"/>
      <c r="R774" s="87"/>
      <c r="S774" s="98"/>
      <c r="T774" s="141"/>
      <c r="U774" s="120"/>
      <c r="V774" s="135"/>
      <c r="W774" s="85"/>
      <c r="X774" s="118"/>
      <c r="Z774" s="82"/>
      <c r="AA774" s="82"/>
      <c r="AB774" s="145"/>
      <c r="AC774" s="143"/>
      <c r="AD774" s="152"/>
      <c r="AE774" s="152"/>
      <c r="AF774" s="152"/>
      <c r="AH774" s="84"/>
      <c r="AI774" s="84"/>
      <c r="AJ774" s="84"/>
      <c r="AK774" s="84"/>
      <c r="AL774" s="84"/>
      <c r="AM774" s="84"/>
      <c r="AN774" s="84"/>
      <c r="AO774" s="84"/>
      <c r="AP774" s="84"/>
      <c r="AQ774" s="84"/>
      <c r="AR774" s="84"/>
    </row>
    <row r="775" spans="2:44" s="146" customFormat="1" x14ac:dyDescent="0.2">
      <c r="B775" s="94"/>
      <c r="C775" s="94"/>
      <c r="D775" s="94"/>
      <c r="E775" s="94"/>
      <c r="F775" s="85"/>
      <c r="G775" s="85"/>
      <c r="H775" s="85"/>
      <c r="I775" s="85"/>
      <c r="J775" s="85"/>
      <c r="K775" s="85"/>
      <c r="L775" s="85"/>
      <c r="M775" s="85"/>
      <c r="N775" s="86"/>
      <c r="O775" s="86"/>
      <c r="P775" s="86"/>
      <c r="Q775" s="86"/>
      <c r="R775" s="87"/>
      <c r="S775" s="98"/>
      <c r="T775" s="141"/>
      <c r="U775" s="120"/>
      <c r="V775" s="135"/>
      <c r="W775" s="85"/>
      <c r="X775" s="118"/>
      <c r="Z775" s="82"/>
      <c r="AA775" s="82"/>
      <c r="AB775" s="145"/>
      <c r="AC775" s="143"/>
      <c r="AD775" s="152"/>
      <c r="AE775" s="152"/>
      <c r="AF775" s="152"/>
      <c r="AH775" s="84"/>
      <c r="AI775" s="84"/>
      <c r="AJ775" s="84"/>
      <c r="AK775" s="84"/>
      <c r="AL775" s="84"/>
      <c r="AM775" s="84"/>
      <c r="AN775" s="84"/>
      <c r="AO775" s="84"/>
      <c r="AP775" s="84"/>
      <c r="AQ775" s="84"/>
      <c r="AR775" s="84"/>
    </row>
    <row r="776" spans="2:44" s="146" customFormat="1" x14ac:dyDescent="0.2">
      <c r="B776" s="94"/>
      <c r="C776" s="94"/>
      <c r="D776" s="94"/>
      <c r="E776" s="94"/>
      <c r="F776" s="85"/>
      <c r="G776" s="85"/>
      <c r="H776" s="85"/>
      <c r="I776" s="85"/>
      <c r="J776" s="85"/>
      <c r="K776" s="85"/>
      <c r="L776" s="85"/>
      <c r="M776" s="85"/>
      <c r="N776" s="86"/>
      <c r="O776" s="86"/>
      <c r="P776" s="86"/>
      <c r="Q776" s="86"/>
      <c r="R776" s="87"/>
      <c r="S776" s="98"/>
      <c r="T776" s="141"/>
      <c r="U776" s="120"/>
      <c r="V776" s="135"/>
      <c r="W776" s="85"/>
      <c r="X776" s="118"/>
      <c r="Z776" s="82"/>
      <c r="AA776" s="82"/>
      <c r="AB776" s="145"/>
      <c r="AC776" s="143"/>
      <c r="AD776" s="152"/>
      <c r="AE776" s="152"/>
      <c r="AF776" s="152"/>
      <c r="AH776" s="84"/>
      <c r="AI776" s="84"/>
      <c r="AJ776" s="84"/>
      <c r="AK776" s="84"/>
      <c r="AL776" s="84"/>
      <c r="AM776" s="84"/>
      <c r="AN776" s="84"/>
      <c r="AO776" s="84"/>
      <c r="AP776" s="84"/>
      <c r="AQ776" s="84"/>
      <c r="AR776" s="84"/>
    </row>
    <row r="777" spans="2:44" s="146" customFormat="1" x14ac:dyDescent="0.2">
      <c r="B777" s="94"/>
      <c r="C777" s="94"/>
      <c r="D777" s="94"/>
      <c r="E777" s="94"/>
      <c r="F777" s="85"/>
      <c r="G777" s="85"/>
      <c r="H777" s="85"/>
      <c r="I777" s="85"/>
      <c r="J777" s="85"/>
      <c r="K777" s="85"/>
      <c r="L777" s="85"/>
      <c r="M777" s="85"/>
      <c r="N777" s="86"/>
      <c r="O777" s="86"/>
      <c r="P777" s="86"/>
      <c r="Q777" s="86"/>
      <c r="R777" s="87"/>
      <c r="S777" s="98"/>
      <c r="T777" s="141"/>
      <c r="U777" s="120"/>
      <c r="V777" s="135"/>
      <c r="W777" s="85"/>
      <c r="X777" s="118"/>
      <c r="Z777" s="82"/>
      <c r="AA777" s="82"/>
      <c r="AB777" s="145"/>
      <c r="AC777" s="143"/>
      <c r="AD777" s="152"/>
      <c r="AE777" s="152"/>
      <c r="AF777" s="152"/>
      <c r="AH777" s="84"/>
      <c r="AI777" s="84"/>
      <c r="AJ777" s="84"/>
      <c r="AK777" s="84"/>
      <c r="AL777" s="84"/>
      <c r="AM777" s="84"/>
      <c r="AN777" s="84"/>
      <c r="AO777" s="84"/>
      <c r="AP777" s="84"/>
      <c r="AQ777" s="84"/>
      <c r="AR777" s="84"/>
    </row>
    <row r="778" spans="2:44" s="146" customFormat="1" x14ac:dyDescent="0.2">
      <c r="B778" s="94"/>
      <c r="C778" s="94"/>
      <c r="D778" s="94"/>
      <c r="E778" s="94"/>
      <c r="F778" s="85"/>
      <c r="G778" s="85"/>
      <c r="H778" s="85"/>
      <c r="I778" s="85"/>
      <c r="J778" s="85"/>
      <c r="K778" s="85"/>
      <c r="L778" s="85"/>
      <c r="M778" s="85"/>
      <c r="N778" s="86"/>
      <c r="O778" s="86"/>
      <c r="P778" s="86"/>
      <c r="Q778" s="86"/>
      <c r="R778" s="87"/>
      <c r="S778" s="98"/>
      <c r="T778" s="141"/>
      <c r="U778" s="120"/>
      <c r="V778" s="135"/>
      <c r="W778" s="85"/>
      <c r="X778" s="118"/>
      <c r="Z778" s="82"/>
      <c r="AA778" s="82"/>
      <c r="AB778" s="145"/>
      <c r="AC778" s="143"/>
      <c r="AD778" s="152"/>
      <c r="AE778" s="152"/>
      <c r="AF778" s="152"/>
      <c r="AH778" s="84"/>
      <c r="AI778" s="84"/>
      <c r="AJ778" s="84"/>
      <c r="AK778" s="84"/>
      <c r="AL778" s="84"/>
      <c r="AM778" s="84"/>
      <c r="AN778" s="84"/>
      <c r="AO778" s="84"/>
      <c r="AP778" s="84"/>
      <c r="AQ778" s="84"/>
      <c r="AR778" s="84"/>
    </row>
    <row r="779" spans="2:44" s="146" customFormat="1" x14ac:dyDescent="0.2">
      <c r="B779" s="94"/>
      <c r="C779" s="94"/>
      <c r="D779" s="94"/>
      <c r="E779" s="94"/>
      <c r="F779" s="85"/>
      <c r="G779" s="85"/>
      <c r="H779" s="85"/>
      <c r="I779" s="85"/>
      <c r="J779" s="85"/>
      <c r="K779" s="85"/>
      <c r="L779" s="85"/>
      <c r="M779" s="85"/>
      <c r="N779" s="86"/>
      <c r="O779" s="86"/>
      <c r="P779" s="86"/>
      <c r="Q779" s="86"/>
      <c r="R779" s="87"/>
      <c r="S779" s="98"/>
      <c r="T779" s="141"/>
      <c r="U779" s="120"/>
      <c r="V779" s="135"/>
      <c r="W779" s="85"/>
      <c r="X779" s="118"/>
      <c r="Z779" s="82"/>
      <c r="AA779" s="82"/>
      <c r="AB779" s="145"/>
      <c r="AC779" s="143"/>
      <c r="AD779" s="152"/>
      <c r="AE779" s="152"/>
      <c r="AF779" s="152"/>
      <c r="AH779" s="84"/>
      <c r="AI779" s="84"/>
      <c r="AJ779" s="84"/>
      <c r="AK779" s="84"/>
      <c r="AL779" s="84"/>
      <c r="AM779" s="84"/>
      <c r="AN779" s="84"/>
      <c r="AO779" s="84"/>
      <c r="AP779" s="84"/>
      <c r="AQ779" s="84"/>
      <c r="AR779" s="84"/>
    </row>
    <row r="780" spans="2:44" s="146" customFormat="1" x14ac:dyDescent="0.2">
      <c r="B780" s="94"/>
      <c r="C780" s="94"/>
      <c r="D780" s="94"/>
      <c r="E780" s="94"/>
      <c r="F780" s="85"/>
      <c r="G780" s="85"/>
      <c r="H780" s="85"/>
      <c r="I780" s="85"/>
      <c r="J780" s="85"/>
      <c r="K780" s="85"/>
      <c r="L780" s="85"/>
      <c r="M780" s="85"/>
      <c r="N780" s="86"/>
      <c r="O780" s="86"/>
      <c r="P780" s="86"/>
      <c r="Q780" s="86"/>
      <c r="R780" s="87"/>
      <c r="S780" s="98"/>
      <c r="T780" s="141"/>
      <c r="U780" s="120"/>
      <c r="V780" s="135"/>
      <c r="W780" s="85"/>
      <c r="X780" s="118"/>
      <c r="Z780" s="82"/>
      <c r="AA780" s="82"/>
      <c r="AB780" s="145"/>
      <c r="AC780" s="143"/>
      <c r="AD780" s="152"/>
      <c r="AE780" s="152"/>
      <c r="AF780" s="152"/>
      <c r="AH780" s="84"/>
      <c r="AI780" s="84"/>
      <c r="AJ780" s="84"/>
      <c r="AK780" s="84"/>
      <c r="AL780" s="84"/>
      <c r="AM780" s="84"/>
      <c r="AN780" s="84"/>
      <c r="AO780" s="84"/>
      <c r="AP780" s="84"/>
      <c r="AQ780" s="84"/>
      <c r="AR780" s="84"/>
    </row>
    <row r="781" spans="2:44" s="146" customFormat="1" x14ac:dyDescent="0.2">
      <c r="B781" s="94"/>
      <c r="C781" s="94"/>
      <c r="D781" s="94"/>
      <c r="E781" s="94"/>
      <c r="F781" s="85"/>
      <c r="G781" s="85"/>
      <c r="H781" s="85"/>
      <c r="I781" s="85"/>
      <c r="J781" s="85"/>
      <c r="K781" s="85"/>
      <c r="L781" s="85"/>
      <c r="M781" s="85"/>
      <c r="N781" s="86"/>
      <c r="O781" s="86"/>
      <c r="P781" s="86"/>
      <c r="Q781" s="86"/>
      <c r="R781" s="87"/>
      <c r="S781" s="98"/>
      <c r="T781" s="141"/>
      <c r="U781" s="120"/>
      <c r="V781" s="135"/>
      <c r="W781" s="85"/>
      <c r="X781" s="118"/>
      <c r="Z781" s="82"/>
      <c r="AA781" s="82"/>
      <c r="AB781" s="145"/>
      <c r="AC781" s="143"/>
      <c r="AD781" s="152"/>
      <c r="AE781" s="152"/>
      <c r="AF781" s="152"/>
      <c r="AH781" s="84"/>
      <c r="AI781" s="84"/>
      <c r="AJ781" s="84"/>
      <c r="AK781" s="84"/>
      <c r="AL781" s="84"/>
      <c r="AM781" s="84"/>
      <c r="AN781" s="84"/>
      <c r="AO781" s="84"/>
      <c r="AP781" s="84"/>
      <c r="AQ781" s="84"/>
      <c r="AR781" s="84"/>
    </row>
    <row r="782" spans="2:44" s="146" customFormat="1" x14ac:dyDescent="0.2">
      <c r="B782" s="94"/>
      <c r="C782" s="94"/>
      <c r="D782" s="94"/>
      <c r="E782" s="94"/>
      <c r="F782" s="85"/>
      <c r="G782" s="85"/>
      <c r="H782" s="85"/>
      <c r="I782" s="85"/>
      <c r="J782" s="85"/>
      <c r="K782" s="85"/>
      <c r="L782" s="85"/>
      <c r="M782" s="85"/>
      <c r="N782" s="86"/>
      <c r="O782" s="86"/>
      <c r="P782" s="86"/>
      <c r="Q782" s="86"/>
      <c r="R782" s="87"/>
      <c r="S782" s="98"/>
      <c r="T782" s="141"/>
      <c r="U782" s="120"/>
      <c r="V782" s="135"/>
      <c r="W782" s="85"/>
      <c r="X782" s="118"/>
      <c r="Z782" s="82"/>
      <c r="AA782" s="82"/>
      <c r="AB782" s="145"/>
      <c r="AC782" s="143"/>
      <c r="AD782" s="152"/>
      <c r="AE782" s="152"/>
      <c r="AF782" s="152"/>
      <c r="AH782" s="84"/>
      <c r="AI782" s="84"/>
      <c r="AJ782" s="84"/>
      <c r="AK782" s="84"/>
      <c r="AL782" s="84"/>
      <c r="AM782" s="84"/>
      <c r="AN782" s="84"/>
      <c r="AO782" s="84"/>
      <c r="AP782" s="84"/>
      <c r="AQ782" s="84"/>
      <c r="AR782" s="84"/>
    </row>
    <row r="783" spans="2:44" s="146" customFormat="1" x14ac:dyDescent="0.2">
      <c r="B783" s="94"/>
      <c r="C783" s="94"/>
      <c r="D783" s="94"/>
      <c r="E783" s="94"/>
      <c r="F783" s="85"/>
      <c r="G783" s="85"/>
      <c r="H783" s="85"/>
      <c r="I783" s="85"/>
      <c r="J783" s="85"/>
      <c r="K783" s="85"/>
      <c r="L783" s="85"/>
      <c r="M783" s="85"/>
      <c r="N783" s="86"/>
      <c r="O783" s="86"/>
      <c r="P783" s="86"/>
      <c r="Q783" s="86"/>
      <c r="R783" s="87"/>
      <c r="S783" s="98"/>
      <c r="T783" s="141"/>
      <c r="U783" s="120"/>
      <c r="V783" s="135"/>
      <c r="W783" s="85"/>
      <c r="X783" s="118"/>
      <c r="Z783" s="82"/>
      <c r="AA783" s="82"/>
      <c r="AB783" s="145"/>
      <c r="AC783" s="143"/>
      <c r="AD783" s="152"/>
      <c r="AE783" s="152"/>
      <c r="AF783" s="152"/>
      <c r="AH783" s="84"/>
      <c r="AI783" s="84"/>
      <c r="AJ783" s="84"/>
      <c r="AK783" s="84"/>
      <c r="AL783" s="84"/>
      <c r="AM783" s="84"/>
      <c r="AN783" s="84"/>
      <c r="AO783" s="84"/>
      <c r="AP783" s="84"/>
      <c r="AQ783" s="84"/>
      <c r="AR783" s="84"/>
    </row>
    <row r="784" spans="2:44" s="146" customFormat="1" x14ac:dyDescent="0.2">
      <c r="B784" s="94"/>
      <c r="C784" s="94"/>
      <c r="D784" s="94"/>
      <c r="E784" s="94"/>
      <c r="F784" s="85"/>
      <c r="G784" s="85"/>
      <c r="H784" s="85"/>
      <c r="I784" s="85"/>
      <c r="J784" s="85"/>
      <c r="K784" s="85"/>
      <c r="L784" s="85"/>
      <c r="M784" s="85"/>
      <c r="N784" s="86"/>
      <c r="O784" s="86"/>
      <c r="P784" s="86"/>
      <c r="Q784" s="86"/>
      <c r="R784" s="87"/>
      <c r="S784" s="98"/>
      <c r="T784" s="141"/>
      <c r="U784" s="120"/>
      <c r="V784" s="135"/>
      <c r="W784" s="85"/>
      <c r="X784" s="118"/>
      <c r="Z784" s="82"/>
      <c r="AA784" s="82"/>
      <c r="AB784" s="145"/>
      <c r="AC784" s="143"/>
      <c r="AD784" s="152"/>
      <c r="AE784" s="152"/>
      <c r="AF784" s="152"/>
      <c r="AH784" s="84"/>
      <c r="AI784" s="84"/>
      <c r="AJ784" s="84"/>
      <c r="AK784" s="84"/>
      <c r="AL784" s="84"/>
      <c r="AM784" s="84"/>
      <c r="AN784" s="84"/>
      <c r="AO784" s="84"/>
      <c r="AP784" s="84"/>
      <c r="AQ784" s="84"/>
      <c r="AR784" s="84"/>
    </row>
  </sheetData>
  <sheetProtection sheet="1" objects="1" scenarios="1"/>
  <pageMargins left="0.23622047244094491" right="0.23622047244094491" top="0.74803149606299213" bottom="0.74803149606299213" header="0.31496062992125984" footer="0.31496062992125984"/>
  <pageSetup paperSize="9" scale="36"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AR749"/>
  <sheetViews>
    <sheetView view="pageBreakPreview" zoomScale="90" zoomScaleNormal="80" zoomScaleSheetLayoutView="90" workbookViewId="0">
      <selection activeCell="K5" sqref="K5"/>
    </sheetView>
  </sheetViews>
  <sheetFormatPr defaultColWidth="9.140625" defaultRowHeight="12.75" x14ac:dyDescent="0.2"/>
  <cols>
    <col min="1" max="1" width="5" style="84" customWidth="1"/>
    <col min="2" max="2" width="35.85546875" style="134" customWidth="1"/>
    <col min="3" max="5" width="12.85546875" style="134" customWidth="1"/>
    <col min="6" max="13" width="12.85546875" style="76" customWidth="1"/>
    <col min="14" max="17" width="12.85546875" style="77" customWidth="1"/>
    <col min="18" max="18" width="12.85546875" style="78" customWidth="1"/>
    <col min="19" max="19" width="13.140625" style="83" customWidth="1"/>
    <col min="20" max="20" width="17.7109375" style="145" customWidth="1"/>
    <col min="21" max="21" width="25.85546875" style="146" customWidth="1"/>
    <col min="22" max="22" width="15.7109375" style="80" customWidth="1"/>
    <col min="23" max="23" width="15.7109375" style="76" customWidth="1"/>
    <col min="24" max="24" width="17.7109375" style="152" customWidth="1"/>
    <col min="25" max="25" width="17.7109375" style="146" customWidth="1"/>
    <col min="26" max="27" width="15.7109375" style="82" customWidth="1"/>
    <col min="28" max="28" width="17.7109375" style="145" customWidth="1"/>
    <col min="29" max="29" width="17.7109375" style="143" customWidth="1"/>
    <col min="30" max="32" width="15.7109375" style="152" customWidth="1"/>
    <col min="33" max="33" width="15.7109375" style="146" customWidth="1"/>
    <col min="34" max="256" width="9.140625" style="84"/>
    <col min="257" max="257" width="5" style="84" customWidth="1"/>
    <col min="258" max="258" width="35.85546875" style="84" customWidth="1"/>
    <col min="259" max="274" width="12.85546875" style="84" customWidth="1"/>
    <col min="275" max="275" width="13.140625" style="84" customWidth="1"/>
    <col min="276" max="277" width="17.7109375" style="84" customWidth="1"/>
    <col min="278" max="279" width="15.7109375" style="84" customWidth="1"/>
    <col min="280" max="281" width="17.7109375" style="84" customWidth="1"/>
    <col min="282" max="283" width="15.7109375" style="84" customWidth="1"/>
    <col min="284" max="285" width="17.7109375" style="84" customWidth="1"/>
    <col min="286" max="289" width="15.7109375" style="84" customWidth="1"/>
    <col min="290" max="512" width="9.140625" style="84"/>
    <col min="513" max="513" width="5" style="84" customWidth="1"/>
    <col min="514" max="514" width="35.85546875" style="84" customWidth="1"/>
    <col min="515" max="530" width="12.85546875" style="84" customWidth="1"/>
    <col min="531" max="531" width="13.140625" style="84" customWidth="1"/>
    <col min="532" max="533" width="17.7109375" style="84" customWidth="1"/>
    <col min="534" max="535" width="15.7109375" style="84" customWidth="1"/>
    <col min="536" max="537" width="17.7109375" style="84" customWidth="1"/>
    <col min="538" max="539" width="15.7109375" style="84" customWidth="1"/>
    <col min="540" max="541" width="17.7109375" style="84" customWidth="1"/>
    <col min="542" max="545" width="15.7109375" style="84" customWidth="1"/>
    <col min="546" max="768" width="9.140625" style="84"/>
    <col min="769" max="769" width="5" style="84" customWidth="1"/>
    <col min="770" max="770" width="35.85546875" style="84" customWidth="1"/>
    <col min="771" max="786" width="12.85546875" style="84" customWidth="1"/>
    <col min="787" max="787" width="13.140625" style="84" customWidth="1"/>
    <col min="788" max="789" width="17.7109375" style="84" customWidth="1"/>
    <col min="790" max="791" width="15.7109375" style="84" customWidth="1"/>
    <col min="792" max="793" width="17.7109375" style="84" customWidth="1"/>
    <col min="794" max="795" width="15.7109375" style="84" customWidth="1"/>
    <col min="796" max="797" width="17.7109375" style="84" customWidth="1"/>
    <col min="798" max="801" width="15.7109375" style="84" customWidth="1"/>
    <col min="802" max="1024" width="9.140625" style="84"/>
    <col min="1025" max="1025" width="5" style="84" customWidth="1"/>
    <col min="1026" max="1026" width="35.85546875" style="84" customWidth="1"/>
    <col min="1027" max="1042" width="12.85546875" style="84" customWidth="1"/>
    <col min="1043" max="1043" width="13.140625" style="84" customWidth="1"/>
    <col min="1044" max="1045" width="17.7109375" style="84" customWidth="1"/>
    <col min="1046" max="1047" width="15.7109375" style="84" customWidth="1"/>
    <col min="1048" max="1049" width="17.7109375" style="84" customWidth="1"/>
    <col min="1050" max="1051" width="15.7109375" style="84" customWidth="1"/>
    <col min="1052" max="1053" width="17.7109375" style="84" customWidth="1"/>
    <col min="1054" max="1057" width="15.7109375" style="84" customWidth="1"/>
    <col min="1058" max="1280" width="9.140625" style="84"/>
    <col min="1281" max="1281" width="5" style="84" customWidth="1"/>
    <col min="1282" max="1282" width="35.85546875" style="84" customWidth="1"/>
    <col min="1283" max="1298" width="12.85546875" style="84" customWidth="1"/>
    <col min="1299" max="1299" width="13.140625" style="84" customWidth="1"/>
    <col min="1300" max="1301" width="17.7109375" style="84" customWidth="1"/>
    <col min="1302" max="1303" width="15.7109375" style="84" customWidth="1"/>
    <col min="1304" max="1305" width="17.7109375" style="84" customWidth="1"/>
    <col min="1306" max="1307" width="15.7109375" style="84" customWidth="1"/>
    <col min="1308" max="1309" width="17.7109375" style="84" customWidth="1"/>
    <col min="1310" max="1313" width="15.7109375" style="84" customWidth="1"/>
    <col min="1314" max="1536" width="9.140625" style="84"/>
    <col min="1537" max="1537" width="5" style="84" customWidth="1"/>
    <col min="1538" max="1538" width="35.85546875" style="84" customWidth="1"/>
    <col min="1539" max="1554" width="12.85546875" style="84" customWidth="1"/>
    <col min="1555" max="1555" width="13.140625" style="84" customWidth="1"/>
    <col min="1556" max="1557" width="17.7109375" style="84" customWidth="1"/>
    <col min="1558" max="1559" width="15.7109375" style="84" customWidth="1"/>
    <col min="1560" max="1561" width="17.7109375" style="84" customWidth="1"/>
    <col min="1562" max="1563" width="15.7109375" style="84" customWidth="1"/>
    <col min="1564" max="1565" width="17.7109375" style="84" customWidth="1"/>
    <col min="1566" max="1569" width="15.7109375" style="84" customWidth="1"/>
    <col min="1570" max="1792" width="9.140625" style="84"/>
    <col min="1793" max="1793" width="5" style="84" customWidth="1"/>
    <col min="1794" max="1794" width="35.85546875" style="84" customWidth="1"/>
    <col min="1795" max="1810" width="12.85546875" style="84" customWidth="1"/>
    <col min="1811" max="1811" width="13.140625" style="84" customWidth="1"/>
    <col min="1812" max="1813" width="17.7109375" style="84" customWidth="1"/>
    <col min="1814" max="1815" width="15.7109375" style="84" customWidth="1"/>
    <col min="1816" max="1817" width="17.7109375" style="84" customWidth="1"/>
    <col min="1818" max="1819" width="15.7109375" style="84" customWidth="1"/>
    <col min="1820" max="1821" width="17.7109375" style="84" customWidth="1"/>
    <col min="1822" max="1825" width="15.7109375" style="84" customWidth="1"/>
    <col min="1826" max="2048" width="9.140625" style="84"/>
    <col min="2049" max="2049" width="5" style="84" customWidth="1"/>
    <col min="2050" max="2050" width="35.85546875" style="84" customWidth="1"/>
    <col min="2051" max="2066" width="12.85546875" style="84" customWidth="1"/>
    <col min="2067" max="2067" width="13.140625" style="84" customWidth="1"/>
    <col min="2068" max="2069" width="17.7109375" style="84" customWidth="1"/>
    <col min="2070" max="2071" width="15.7109375" style="84" customWidth="1"/>
    <col min="2072" max="2073" width="17.7109375" style="84" customWidth="1"/>
    <col min="2074" max="2075" width="15.7109375" style="84" customWidth="1"/>
    <col min="2076" max="2077" width="17.7109375" style="84" customWidth="1"/>
    <col min="2078" max="2081" width="15.7109375" style="84" customWidth="1"/>
    <col min="2082" max="2304" width="9.140625" style="84"/>
    <col min="2305" max="2305" width="5" style="84" customWidth="1"/>
    <col min="2306" max="2306" width="35.85546875" style="84" customWidth="1"/>
    <col min="2307" max="2322" width="12.85546875" style="84" customWidth="1"/>
    <col min="2323" max="2323" width="13.140625" style="84" customWidth="1"/>
    <col min="2324" max="2325" width="17.7109375" style="84" customWidth="1"/>
    <col min="2326" max="2327" width="15.7109375" style="84" customWidth="1"/>
    <col min="2328" max="2329" width="17.7109375" style="84" customWidth="1"/>
    <col min="2330" max="2331" width="15.7109375" style="84" customWidth="1"/>
    <col min="2332" max="2333" width="17.7109375" style="84" customWidth="1"/>
    <col min="2334" max="2337" width="15.7109375" style="84" customWidth="1"/>
    <col min="2338" max="2560" width="9.140625" style="84"/>
    <col min="2561" max="2561" width="5" style="84" customWidth="1"/>
    <col min="2562" max="2562" width="35.85546875" style="84" customWidth="1"/>
    <col min="2563" max="2578" width="12.85546875" style="84" customWidth="1"/>
    <col min="2579" max="2579" width="13.140625" style="84" customWidth="1"/>
    <col min="2580" max="2581" width="17.7109375" style="84" customWidth="1"/>
    <col min="2582" max="2583" width="15.7109375" style="84" customWidth="1"/>
    <col min="2584" max="2585" width="17.7109375" style="84" customWidth="1"/>
    <col min="2586" max="2587" width="15.7109375" style="84" customWidth="1"/>
    <col min="2588" max="2589" width="17.7109375" style="84" customWidth="1"/>
    <col min="2590" max="2593" width="15.7109375" style="84" customWidth="1"/>
    <col min="2594" max="2816" width="9.140625" style="84"/>
    <col min="2817" max="2817" width="5" style="84" customWidth="1"/>
    <col min="2818" max="2818" width="35.85546875" style="84" customWidth="1"/>
    <col min="2819" max="2834" width="12.85546875" style="84" customWidth="1"/>
    <col min="2835" max="2835" width="13.140625" style="84" customWidth="1"/>
    <col min="2836" max="2837" width="17.7109375" style="84" customWidth="1"/>
    <col min="2838" max="2839" width="15.7109375" style="84" customWidth="1"/>
    <col min="2840" max="2841" width="17.7109375" style="84" customWidth="1"/>
    <col min="2842" max="2843" width="15.7109375" style="84" customWidth="1"/>
    <col min="2844" max="2845" width="17.7109375" style="84" customWidth="1"/>
    <col min="2846" max="2849" width="15.7109375" style="84" customWidth="1"/>
    <col min="2850" max="3072" width="9.140625" style="84"/>
    <col min="3073" max="3073" width="5" style="84" customWidth="1"/>
    <col min="3074" max="3074" width="35.85546875" style="84" customWidth="1"/>
    <col min="3075" max="3090" width="12.85546875" style="84" customWidth="1"/>
    <col min="3091" max="3091" width="13.140625" style="84" customWidth="1"/>
    <col min="3092" max="3093" width="17.7109375" style="84" customWidth="1"/>
    <col min="3094" max="3095" width="15.7109375" style="84" customWidth="1"/>
    <col min="3096" max="3097" width="17.7109375" style="84" customWidth="1"/>
    <col min="3098" max="3099" width="15.7109375" style="84" customWidth="1"/>
    <col min="3100" max="3101" width="17.7109375" style="84" customWidth="1"/>
    <col min="3102" max="3105" width="15.7109375" style="84" customWidth="1"/>
    <col min="3106" max="3328" width="9.140625" style="84"/>
    <col min="3329" max="3329" width="5" style="84" customWidth="1"/>
    <col min="3330" max="3330" width="35.85546875" style="84" customWidth="1"/>
    <col min="3331" max="3346" width="12.85546875" style="84" customWidth="1"/>
    <col min="3347" max="3347" width="13.140625" style="84" customWidth="1"/>
    <col min="3348" max="3349" width="17.7109375" style="84" customWidth="1"/>
    <col min="3350" max="3351" width="15.7109375" style="84" customWidth="1"/>
    <col min="3352" max="3353" width="17.7109375" style="84" customWidth="1"/>
    <col min="3354" max="3355" width="15.7109375" style="84" customWidth="1"/>
    <col min="3356" max="3357" width="17.7109375" style="84" customWidth="1"/>
    <col min="3358" max="3361" width="15.7109375" style="84" customWidth="1"/>
    <col min="3362" max="3584" width="9.140625" style="84"/>
    <col min="3585" max="3585" width="5" style="84" customWidth="1"/>
    <col min="3586" max="3586" width="35.85546875" style="84" customWidth="1"/>
    <col min="3587" max="3602" width="12.85546875" style="84" customWidth="1"/>
    <col min="3603" max="3603" width="13.140625" style="84" customWidth="1"/>
    <col min="3604" max="3605" width="17.7109375" style="84" customWidth="1"/>
    <col min="3606" max="3607" width="15.7109375" style="84" customWidth="1"/>
    <col min="3608" max="3609" width="17.7109375" style="84" customWidth="1"/>
    <col min="3610" max="3611" width="15.7109375" style="84" customWidth="1"/>
    <col min="3612" max="3613" width="17.7109375" style="84" customWidth="1"/>
    <col min="3614" max="3617" width="15.7109375" style="84" customWidth="1"/>
    <col min="3618" max="3840" width="9.140625" style="84"/>
    <col min="3841" max="3841" width="5" style="84" customWidth="1"/>
    <col min="3842" max="3842" width="35.85546875" style="84" customWidth="1"/>
    <col min="3843" max="3858" width="12.85546875" style="84" customWidth="1"/>
    <col min="3859" max="3859" width="13.140625" style="84" customWidth="1"/>
    <col min="3860" max="3861" width="17.7109375" style="84" customWidth="1"/>
    <col min="3862" max="3863" width="15.7109375" style="84" customWidth="1"/>
    <col min="3864" max="3865" width="17.7109375" style="84" customWidth="1"/>
    <col min="3866" max="3867" width="15.7109375" style="84" customWidth="1"/>
    <col min="3868" max="3869" width="17.7109375" style="84" customWidth="1"/>
    <col min="3870" max="3873" width="15.7109375" style="84" customWidth="1"/>
    <col min="3874" max="4096" width="9.140625" style="84"/>
    <col min="4097" max="4097" width="5" style="84" customWidth="1"/>
    <col min="4098" max="4098" width="35.85546875" style="84" customWidth="1"/>
    <col min="4099" max="4114" width="12.85546875" style="84" customWidth="1"/>
    <col min="4115" max="4115" width="13.140625" style="84" customWidth="1"/>
    <col min="4116" max="4117" width="17.7109375" style="84" customWidth="1"/>
    <col min="4118" max="4119" width="15.7109375" style="84" customWidth="1"/>
    <col min="4120" max="4121" width="17.7109375" style="84" customWidth="1"/>
    <col min="4122" max="4123" width="15.7109375" style="84" customWidth="1"/>
    <col min="4124" max="4125" width="17.7109375" style="84" customWidth="1"/>
    <col min="4126" max="4129" width="15.7109375" style="84" customWidth="1"/>
    <col min="4130" max="4352" width="9.140625" style="84"/>
    <col min="4353" max="4353" width="5" style="84" customWidth="1"/>
    <col min="4354" max="4354" width="35.85546875" style="84" customWidth="1"/>
    <col min="4355" max="4370" width="12.85546875" style="84" customWidth="1"/>
    <col min="4371" max="4371" width="13.140625" style="84" customWidth="1"/>
    <col min="4372" max="4373" width="17.7109375" style="84" customWidth="1"/>
    <col min="4374" max="4375" width="15.7109375" style="84" customWidth="1"/>
    <col min="4376" max="4377" width="17.7109375" style="84" customWidth="1"/>
    <col min="4378" max="4379" width="15.7109375" style="84" customWidth="1"/>
    <col min="4380" max="4381" width="17.7109375" style="84" customWidth="1"/>
    <col min="4382" max="4385" width="15.7109375" style="84" customWidth="1"/>
    <col min="4386" max="4608" width="9.140625" style="84"/>
    <col min="4609" max="4609" width="5" style="84" customWidth="1"/>
    <col min="4610" max="4610" width="35.85546875" style="84" customWidth="1"/>
    <col min="4611" max="4626" width="12.85546875" style="84" customWidth="1"/>
    <col min="4627" max="4627" width="13.140625" style="84" customWidth="1"/>
    <col min="4628" max="4629" width="17.7109375" style="84" customWidth="1"/>
    <col min="4630" max="4631" width="15.7109375" style="84" customWidth="1"/>
    <col min="4632" max="4633" width="17.7109375" style="84" customWidth="1"/>
    <col min="4634" max="4635" width="15.7109375" style="84" customWidth="1"/>
    <col min="4636" max="4637" width="17.7109375" style="84" customWidth="1"/>
    <col min="4638" max="4641" width="15.7109375" style="84" customWidth="1"/>
    <col min="4642" max="4864" width="9.140625" style="84"/>
    <col min="4865" max="4865" width="5" style="84" customWidth="1"/>
    <col min="4866" max="4866" width="35.85546875" style="84" customWidth="1"/>
    <col min="4867" max="4882" width="12.85546875" style="84" customWidth="1"/>
    <col min="4883" max="4883" width="13.140625" style="84" customWidth="1"/>
    <col min="4884" max="4885" width="17.7109375" style="84" customWidth="1"/>
    <col min="4886" max="4887" width="15.7109375" style="84" customWidth="1"/>
    <col min="4888" max="4889" width="17.7109375" style="84" customWidth="1"/>
    <col min="4890" max="4891" width="15.7109375" style="84" customWidth="1"/>
    <col min="4892" max="4893" width="17.7109375" style="84" customWidth="1"/>
    <col min="4894" max="4897" width="15.7109375" style="84" customWidth="1"/>
    <col min="4898" max="5120" width="9.140625" style="84"/>
    <col min="5121" max="5121" width="5" style="84" customWidth="1"/>
    <col min="5122" max="5122" width="35.85546875" style="84" customWidth="1"/>
    <col min="5123" max="5138" width="12.85546875" style="84" customWidth="1"/>
    <col min="5139" max="5139" width="13.140625" style="84" customWidth="1"/>
    <col min="5140" max="5141" width="17.7109375" style="84" customWidth="1"/>
    <col min="5142" max="5143" width="15.7109375" style="84" customWidth="1"/>
    <col min="5144" max="5145" width="17.7109375" style="84" customWidth="1"/>
    <col min="5146" max="5147" width="15.7109375" style="84" customWidth="1"/>
    <col min="5148" max="5149" width="17.7109375" style="84" customWidth="1"/>
    <col min="5150" max="5153" width="15.7109375" style="84" customWidth="1"/>
    <col min="5154" max="5376" width="9.140625" style="84"/>
    <col min="5377" max="5377" width="5" style="84" customWidth="1"/>
    <col min="5378" max="5378" width="35.85546875" style="84" customWidth="1"/>
    <col min="5379" max="5394" width="12.85546875" style="84" customWidth="1"/>
    <col min="5395" max="5395" width="13.140625" style="84" customWidth="1"/>
    <col min="5396" max="5397" width="17.7109375" style="84" customWidth="1"/>
    <col min="5398" max="5399" width="15.7109375" style="84" customWidth="1"/>
    <col min="5400" max="5401" width="17.7109375" style="84" customWidth="1"/>
    <col min="5402" max="5403" width="15.7109375" style="84" customWidth="1"/>
    <col min="5404" max="5405" width="17.7109375" style="84" customWidth="1"/>
    <col min="5406" max="5409" width="15.7109375" style="84" customWidth="1"/>
    <col min="5410" max="5632" width="9.140625" style="84"/>
    <col min="5633" max="5633" width="5" style="84" customWidth="1"/>
    <col min="5634" max="5634" width="35.85546875" style="84" customWidth="1"/>
    <col min="5635" max="5650" width="12.85546875" style="84" customWidth="1"/>
    <col min="5651" max="5651" width="13.140625" style="84" customWidth="1"/>
    <col min="5652" max="5653" width="17.7109375" style="84" customWidth="1"/>
    <col min="5654" max="5655" width="15.7109375" style="84" customWidth="1"/>
    <col min="5656" max="5657" width="17.7109375" style="84" customWidth="1"/>
    <col min="5658" max="5659" width="15.7109375" style="84" customWidth="1"/>
    <col min="5660" max="5661" width="17.7109375" style="84" customWidth="1"/>
    <col min="5662" max="5665" width="15.7109375" style="84" customWidth="1"/>
    <col min="5666" max="5888" width="9.140625" style="84"/>
    <col min="5889" max="5889" width="5" style="84" customWidth="1"/>
    <col min="5890" max="5890" width="35.85546875" style="84" customWidth="1"/>
    <col min="5891" max="5906" width="12.85546875" style="84" customWidth="1"/>
    <col min="5907" max="5907" width="13.140625" style="84" customWidth="1"/>
    <col min="5908" max="5909" width="17.7109375" style="84" customWidth="1"/>
    <col min="5910" max="5911" width="15.7109375" style="84" customWidth="1"/>
    <col min="5912" max="5913" width="17.7109375" style="84" customWidth="1"/>
    <col min="5914" max="5915" width="15.7109375" style="84" customWidth="1"/>
    <col min="5916" max="5917" width="17.7109375" style="84" customWidth="1"/>
    <col min="5918" max="5921" width="15.7109375" style="84" customWidth="1"/>
    <col min="5922" max="6144" width="9.140625" style="84"/>
    <col min="6145" max="6145" width="5" style="84" customWidth="1"/>
    <col min="6146" max="6146" width="35.85546875" style="84" customWidth="1"/>
    <col min="6147" max="6162" width="12.85546875" style="84" customWidth="1"/>
    <col min="6163" max="6163" width="13.140625" style="84" customWidth="1"/>
    <col min="6164" max="6165" width="17.7109375" style="84" customWidth="1"/>
    <col min="6166" max="6167" width="15.7109375" style="84" customWidth="1"/>
    <col min="6168" max="6169" width="17.7109375" style="84" customWidth="1"/>
    <col min="6170" max="6171" width="15.7109375" style="84" customWidth="1"/>
    <col min="6172" max="6173" width="17.7109375" style="84" customWidth="1"/>
    <col min="6174" max="6177" width="15.7109375" style="84" customWidth="1"/>
    <col min="6178" max="6400" width="9.140625" style="84"/>
    <col min="6401" max="6401" width="5" style="84" customWidth="1"/>
    <col min="6402" max="6402" width="35.85546875" style="84" customWidth="1"/>
    <col min="6403" max="6418" width="12.85546875" style="84" customWidth="1"/>
    <col min="6419" max="6419" width="13.140625" style="84" customWidth="1"/>
    <col min="6420" max="6421" width="17.7109375" style="84" customWidth="1"/>
    <col min="6422" max="6423" width="15.7109375" style="84" customWidth="1"/>
    <col min="6424" max="6425" width="17.7109375" style="84" customWidth="1"/>
    <col min="6426" max="6427" width="15.7109375" style="84" customWidth="1"/>
    <col min="6428" max="6429" width="17.7109375" style="84" customWidth="1"/>
    <col min="6430" max="6433" width="15.7109375" style="84" customWidth="1"/>
    <col min="6434" max="6656" width="9.140625" style="84"/>
    <col min="6657" max="6657" width="5" style="84" customWidth="1"/>
    <col min="6658" max="6658" width="35.85546875" style="84" customWidth="1"/>
    <col min="6659" max="6674" width="12.85546875" style="84" customWidth="1"/>
    <col min="6675" max="6675" width="13.140625" style="84" customWidth="1"/>
    <col min="6676" max="6677" width="17.7109375" style="84" customWidth="1"/>
    <col min="6678" max="6679" width="15.7109375" style="84" customWidth="1"/>
    <col min="6680" max="6681" width="17.7109375" style="84" customWidth="1"/>
    <col min="6682" max="6683" width="15.7109375" style="84" customWidth="1"/>
    <col min="6684" max="6685" width="17.7109375" style="84" customWidth="1"/>
    <col min="6686" max="6689" width="15.7109375" style="84" customWidth="1"/>
    <col min="6690" max="6912" width="9.140625" style="84"/>
    <col min="6913" max="6913" width="5" style="84" customWidth="1"/>
    <col min="6914" max="6914" width="35.85546875" style="84" customWidth="1"/>
    <col min="6915" max="6930" width="12.85546875" style="84" customWidth="1"/>
    <col min="6931" max="6931" width="13.140625" style="84" customWidth="1"/>
    <col min="6932" max="6933" width="17.7109375" style="84" customWidth="1"/>
    <col min="6934" max="6935" width="15.7109375" style="84" customWidth="1"/>
    <col min="6936" max="6937" width="17.7109375" style="84" customWidth="1"/>
    <col min="6938" max="6939" width="15.7109375" style="84" customWidth="1"/>
    <col min="6940" max="6941" width="17.7109375" style="84" customWidth="1"/>
    <col min="6942" max="6945" width="15.7109375" style="84" customWidth="1"/>
    <col min="6946" max="7168" width="9.140625" style="84"/>
    <col min="7169" max="7169" width="5" style="84" customWidth="1"/>
    <col min="7170" max="7170" width="35.85546875" style="84" customWidth="1"/>
    <col min="7171" max="7186" width="12.85546875" style="84" customWidth="1"/>
    <col min="7187" max="7187" width="13.140625" style="84" customWidth="1"/>
    <col min="7188" max="7189" width="17.7109375" style="84" customWidth="1"/>
    <col min="7190" max="7191" width="15.7109375" style="84" customWidth="1"/>
    <col min="7192" max="7193" width="17.7109375" style="84" customWidth="1"/>
    <col min="7194" max="7195" width="15.7109375" style="84" customWidth="1"/>
    <col min="7196" max="7197" width="17.7109375" style="84" customWidth="1"/>
    <col min="7198" max="7201" width="15.7109375" style="84" customWidth="1"/>
    <col min="7202" max="7424" width="9.140625" style="84"/>
    <col min="7425" max="7425" width="5" style="84" customWidth="1"/>
    <col min="7426" max="7426" width="35.85546875" style="84" customWidth="1"/>
    <col min="7427" max="7442" width="12.85546875" style="84" customWidth="1"/>
    <col min="7443" max="7443" width="13.140625" style="84" customWidth="1"/>
    <col min="7444" max="7445" width="17.7109375" style="84" customWidth="1"/>
    <col min="7446" max="7447" width="15.7109375" style="84" customWidth="1"/>
    <col min="7448" max="7449" width="17.7109375" style="84" customWidth="1"/>
    <col min="7450" max="7451" width="15.7109375" style="84" customWidth="1"/>
    <col min="7452" max="7453" width="17.7109375" style="84" customWidth="1"/>
    <col min="7454" max="7457" width="15.7109375" style="84" customWidth="1"/>
    <col min="7458" max="7680" width="9.140625" style="84"/>
    <col min="7681" max="7681" width="5" style="84" customWidth="1"/>
    <col min="7682" max="7682" width="35.85546875" style="84" customWidth="1"/>
    <col min="7683" max="7698" width="12.85546875" style="84" customWidth="1"/>
    <col min="7699" max="7699" width="13.140625" style="84" customWidth="1"/>
    <col min="7700" max="7701" width="17.7109375" style="84" customWidth="1"/>
    <col min="7702" max="7703" width="15.7109375" style="84" customWidth="1"/>
    <col min="7704" max="7705" width="17.7109375" style="84" customWidth="1"/>
    <col min="7706" max="7707" width="15.7109375" style="84" customWidth="1"/>
    <col min="7708" max="7709" width="17.7109375" style="84" customWidth="1"/>
    <col min="7710" max="7713" width="15.7109375" style="84" customWidth="1"/>
    <col min="7714" max="7936" width="9.140625" style="84"/>
    <col min="7937" max="7937" width="5" style="84" customWidth="1"/>
    <col min="7938" max="7938" width="35.85546875" style="84" customWidth="1"/>
    <col min="7939" max="7954" width="12.85546875" style="84" customWidth="1"/>
    <col min="7955" max="7955" width="13.140625" style="84" customWidth="1"/>
    <col min="7956" max="7957" width="17.7109375" style="84" customWidth="1"/>
    <col min="7958" max="7959" width="15.7109375" style="84" customWidth="1"/>
    <col min="7960" max="7961" width="17.7109375" style="84" customWidth="1"/>
    <col min="7962" max="7963" width="15.7109375" style="84" customWidth="1"/>
    <col min="7964" max="7965" width="17.7109375" style="84" customWidth="1"/>
    <col min="7966" max="7969" width="15.7109375" style="84" customWidth="1"/>
    <col min="7970" max="8192" width="9.140625" style="84"/>
    <col min="8193" max="8193" width="5" style="84" customWidth="1"/>
    <col min="8194" max="8194" width="35.85546875" style="84" customWidth="1"/>
    <col min="8195" max="8210" width="12.85546875" style="84" customWidth="1"/>
    <col min="8211" max="8211" width="13.140625" style="84" customWidth="1"/>
    <col min="8212" max="8213" width="17.7109375" style="84" customWidth="1"/>
    <col min="8214" max="8215" width="15.7109375" style="84" customWidth="1"/>
    <col min="8216" max="8217" width="17.7109375" style="84" customWidth="1"/>
    <col min="8218" max="8219" width="15.7109375" style="84" customWidth="1"/>
    <col min="8220" max="8221" width="17.7109375" style="84" customWidth="1"/>
    <col min="8222" max="8225" width="15.7109375" style="84" customWidth="1"/>
    <col min="8226" max="8448" width="9.140625" style="84"/>
    <col min="8449" max="8449" width="5" style="84" customWidth="1"/>
    <col min="8450" max="8450" width="35.85546875" style="84" customWidth="1"/>
    <col min="8451" max="8466" width="12.85546875" style="84" customWidth="1"/>
    <col min="8467" max="8467" width="13.140625" style="84" customWidth="1"/>
    <col min="8468" max="8469" width="17.7109375" style="84" customWidth="1"/>
    <col min="8470" max="8471" width="15.7109375" style="84" customWidth="1"/>
    <col min="8472" max="8473" width="17.7109375" style="84" customWidth="1"/>
    <col min="8474" max="8475" width="15.7109375" style="84" customWidth="1"/>
    <col min="8476" max="8477" width="17.7109375" style="84" customWidth="1"/>
    <col min="8478" max="8481" width="15.7109375" style="84" customWidth="1"/>
    <col min="8482" max="8704" width="9.140625" style="84"/>
    <col min="8705" max="8705" width="5" style="84" customWidth="1"/>
    <col min="8706" max="8706" width="35.85546875" style="84" customWidth="1"/>
    <col min="8707" max="8722" width="12.85546875" style="84" customWidth="1"/>
    <col min="8723" max="8723" width="13.140625" style="84" customWidth="1"/>
    <col min="8724" max="8725" width="17.7109375" style="84" customWidth="1"/>
    <col min="8726" max="8727" width="15.7109375" style="84" customWidth="1"/>
    <col min="8728" max="8729" width="17.7109375" style="84" customWidth="1"/>
    <col min="8730" max="8731" width="15.7109375" style="84" customWidth="1"/>
    <col min="8732" max="8733" width="17.7109375" style="84" customWidth="1"/>
    <col min="8734" max="8737" width="15.7109375" style="84" customWidth="1"/>
    <col min="8738" max="8960" width="9.140625" style="84"/>
    <col min="8961" max="8961" width="5" style="84" customWidth="1"/>
    <col min="8962" max="8962" width="35.85546875" style="84" customWidth="1"/>
    <col min="8963" max="8978" width="12.85546875" style="84" customWidth="1"/>
    <col min="8979" max="8979" width="13.140625" style="84" customWidth="1"/>
    <col min="8980" max="8981" width="17.7109375" style="84" customWidth="1"/>
    <col min="8982" max="8983" width="15.7109375" style="84" customWidth="1"/>
    <col min="8984" max="8985" width="17.7109375" style="84" customWidth="1"/>
    <col min="8986" max="8987" width="15.7109375" style="84" customWidth="1"/>
    <col min="8988" max="8989" width="17.7109375" style="84" customWidth="1"/>
    <col min="8990" max="8993" width="15.7109375" style="84" customWidth="1"/>
    <col min="8994" max="9216" width="9.140625" style="84"/>
    <col min="9217" max="9217" width="5" style="84" customWidth="1"/>
    <col min="9218" max="9218" width="35.85546875" style="84" customWidth="1"/>
    <col min="9219" max="9234" width="12.85546875" style="84" customWidth="1"/>
    <col min="9235" max="9235" width="13.140625" style="84" customWidth="1"/>
    <col min="9236" max="9237" width="17.7109375" style="84" customWidth="1"/>
    <col min="9238" max="9239" width="15.7109375" style="84" customWidth="1"/>
    <col min="9240" max="9241" width="17.7109375" style="84" customWidth="1"/>
    <col min="9242" max="9243" width="15.7109375" style="84" customWidth="1"/>
    <col min="9244" max="9245" width="17.7109375" style="84" customWidth="1"/>
    <col min="9246" max="9249" width="15.7109375" style="84" customWidth="1"/>
    <col min="9250" max="9472" width="9.140625" style="84"/>
    <col min="9473" max="9473" width="5" style="84" customWidth="1"/>
    <col min="9474" max="9474" width="35.85546875" style="84" customWidth="1"/>
    <col min="9475" max="9490" width="12.85546875" style="84" customWidth="1"/>
    <col min="9491" max="9491" width="13.140625" style="84" customWidth="1"/>
    <col min="9492" max="9493" width="17.7109375" style="84" customWidth="1"/>
    <col min="9494" max="9495" width="15.7109375" style="84" customWidth="1"/>
    <col min="9496" max="9497" width="17.7109375" style="84" customWidth="1"/>
    <col min="9498" max="9499" width="15.7109375" style="84" customWidth="1"/>
    <col min="9500" max="9501" width="17.7109375" style="84" customWidth="1"/>
    <col min="9502" max="9505" width="15.7109375" style="84" customWidth="1"/>
    <col min="9506" max="9728" width="9.140625" style="84"/>
    <col min="9729" max="9729" width="5" style="84" customWidth="1"/>
    <col min="9730" max="9730" width="35.85546875" style="84" customWidth="1"/>
    <col min="9731" max="9746" width="12.85546875" style="84" customWidth="1"/>
    <col min="9747" max="9747" width="13.140625" style="84" customWidth="1"/>
    <col min="9748" max="9749" width="17.7109375" style="84" customWidth="1"/>
    <col min="9750" max="9751" width="15.7109375" style="84" customWidth="1"/>
    <col min="9752" max="9753" width="17.7109375" style="84" customWidth="1"/>
    <col min="9754" max="9755" width="15.7109375" style="84" customWidth="1"/>
    <col min="9756" max="9757" width="17.7109375" style="84" customWidth="1"/>
    <col min="9758" max="9761" width="15.7109375" style="84" customWidth="1"/>
    <col min="9762" max="9984" width="9.140625" style="84"/>
    <col min="9985" max="9985" width="5" style="84" customWidth="1"/>
    <col min="9986" max="9986" width="35.85546875" style="84" customWidth="1"/>
    <col min="9987" max="10002" width="12.85546875" style="84" customWidth="1"/>
    <col min="10003" max="10003" width="13.140625" style="84" customWidth="1"/>
    <col min="10004" max="10005" width="17.7109375" style="84" customWidth="1"/>
    <col min="10006" max="10007" width="15.7109375" style="84" customWidth="1"/>
    <col min="10008" max="10009" width="17.7109375" style="84" customWidth="1"/>
    <col min="10010" max="10011" width="15.7109375" style="84" customWidth="1"/>
    <col min="10012" max="10013" width="17.7109375" style="84" customWidth="1"/>
    <col min="10014" max="10017" width="15.7109375" style="84" customWidth="1"/>
    <col min="10018" max="10240" width="9.140625" style="84"/>
    <col min="10241" max="10241" width="5" style="84" customWidth="1"/>
    <col min="10242" max="10242" width="35.85546875" style="84" customWidth="1"/>
    <col min="10243" max="10258" width="12.85546875" style="84" customWidth="1"/>
    <col min="10259" max="10259" width="13.140625" style="84" customWidth="1"/>
    <col min="10260" max="10261" width="17.7109375" style="84" customWidth="1"/>
    <col min="10262" max="10263" width="15.7109375" style="84" customWidth="1"/>
    <col min="10264" max="10265" width="17.7109375" style="84" customWidth="1"/>
    <col min="10266" max="10267" width="15.7109375" style="84" customWidth="1"/>
    <col min="10268" max="10269" width="17.7109375" style="84" customWidth="1"/>
    <col min="10270" max="10273" width="15.7109375" style="84" customWidth="1"/>
    <col min="10274" max="10496" width="9.140625" style="84"/>
    <col min="10497" max="10497" width="5" style="84" customWidth="1"/>
    <col min="10498" max="10498" width="35.85546875" style="84" customWidth="1"/>
    <col min="10499" max="10514" width="12.85546875" style="84" customWidth="1"/>
    <col min="10515" max="10515" width="13.140625" style="84" customWidth="1"/>
    <col min="10516" max="10517" width="17.7109375" style="84" customWidth="1"/>
    <col min="10518" max="10519" width="15.7109375" style="84" customWidth="1"/>
    <col min="10520" max="10521" width="17.7109375" style="84" customWidth="1"/>
    <col min="10522" max="10523" width="15.7109375" style="84" customWidth="1"/>
    <col min="10524" max="10525" width="17.7109375" style="84" customWidth="1"/>
    <col min="10526" max="10529" width="15.7109375" style="84" customWidth="1"/>
    <col min="10530" max="10752" width="9.140625" style="84"/>
    <col min="10753" max="10753" width="5" style="84" customWidth="1"/>
    <col min="10754" max="10754" width="35.85546875" style="84" customWidth="1"/>
    <col min="10755" max="10770" width="12.85546875" style="84" customWidth="1"/>
    <col min="10771" max="10771" width="13.140625" style="84" customWidth="1"/>
    <col min="10772" max="10773" width="17.7109375" style="84" customWidth="1"/>
    <col min="10774" max="10775" width="15.7109375" style="84" customWidth="1"/>
    <col min="10776" max="10777" width="17.7109375" style="84" customWidth="1"/>
    <col min="10778" max="10779" width="15.7109375" style="84" customWidth="1"/>
    <col min="10780" max="10781" width="17.7109375" style="84" customWidth="1"/>
    <col min="10782" max="10785" width="15.7109375" style="84" customWidth="1"/>
    <col min="10786" max="11008" width="9.140625" style="84"/>
    <col min="11009" max="11009" width="5" style="84" customWidth="1"/>
    <col min="11010" max="11010" width="35.85546875" style="84" customWidth="1"/>
    <col min="11011" max="11026" width="12.85546875" style="84" customWidth="1"/>
    <col min="11027" max="11027" width="13.140625" style="84" customWidth="1"/>
    <col min="11028" max="11029" width="17.7109375" style="84" customWidth="1"/>
    <col min="11030" max="11031" width="15.7109375" style="84" customWidth="1"/>
    <col min="11032" max="11033" width="17.7109375" style="84" customWidth="1"/>
    <col min="11034" max="11035" width="15.7109375" style="84" customWidth="1"/>
    <col min="11036" max="11037" width="17.7109375" style="84" customWidth="1"/>
    <col min="11038" max="11041" width="15.7109375" style="84" customWidth="1"/>
    <col min="11042" max="11264" width="9.140625" style="84"/>
    <col min="11265" max="11265" width="5" style="84" customWidth="1"/>
    <col min="11266" max="11266" width="35.85546875" style="84" customWidth="1"/>
    <col min="11267" max="11282" width="12.85546875" style="84" customWidth="1"/>
    <col min="11283" max="11283" width="13.140625" style="84" customWidth="1"/>
    <col min="11284" max="11285" width="17.7109375" style="84" customWidth="1"/>
    <col min="11286" max="11287" width="15.7109375" style="84" customWidth="1"/>
    <col min="11288" max="11289" width="17.7109375" style="84" customWidth="1"/>
    <col min="11290" max="11291" width="15.7109375" style="84" customWidth="1"/>
    <col min="11292" max="11293" width="17.7109375" style="84" customWidth="1"/>
    <col min="11294" max="11297" width="15.7109375" style="84" customWidth="1"/>
    <col min="11298" max="11520" width="9.140625" style="84"/>
    <col min="11521" max="11521" width="5" style="84" customWidth="1"/>
    <col min="11522" max="11522" width="35.85546875" style="84" customWidth="1"/>
    <col min="11523" max="11538" width="12.85546875" style="84" customWidth="1"/>
    <col min="11539" max="11539" width="13.140625" style="84" customWidth="1"/>
    <col min="11540" max="11541" width="17.7109375" style="84" customWidth="1"/>
    <col min="11542" max="11543" width="15.7109375" style="84" customWidth="1"/>
    <col min="11544" max="11545" width="17.7109375" style="84" customWidth="1"/>
    <col min="11546" max="11547" width="15.7109375" style="84" customWidth="1"/>
    <col min="11548" max="11549" width="17.7109375" style="84" customWidth="1"/>
    <col min="11550" max="11553" width="15.7109375" style="84" customWidth="1"/>
    <col min="11554" max="11776" width="9.140625" style="84"/>
    <col min="11777" max="11777" width="5" style="84" customWidth="1"/>
    <col min="11778" max="11778" width="35.85546875" style="84" customWidth="1"/>
    <col min="11779" max="11794" width="12.85546875" style="84" customWidth="1"/>
    <col min="11795" max="11795" width="13.140625" style="84" customWidth="1"/>
    <col min="11796" max="11797" width="17.7109375" style="84" customWidth="1"/>
    <col min="11798" max="11799" width="15.7109375" style="84" customWidth="1"/>
    <col min="11800" max="11801" width="17.7109375" style="84" customWidth="1"/>
    <col min="11802" max="11803" width="15.7109375" style="84" customWidth="1"/>
    <col min="11804" max="11805" width="17.7109375" style="84" customWidth="1"/>
    <col min="11806" max="11809" width="15.7109375" style="84" customWidth="1"/>
    <col min="11810" max="12032" width="9.140625" style="84"/>
    <col min="12033" max="12033" width="5" style="84" customWidth="1"/>
    <col min="12034" max="12034" width="35.85546875" style="84" customWidth="1"/>
    <col min="12035" max="12050" width="12.85546875" style="84" customWidth="1"/>
    <col min="12051" max="12051" width="13.140625" style="84" customWidth="1"/>
    <col min="12052" max="12053" width="17.7109375" style="84" customWidth="1"/>
    <col min="12054" max="12055" width="15.7109375" style="84" customWidth="1"/>
    <col min="12056" max="12057" width="17.7109375" style="84" customWidth="1"/>
    <col min="12058" max="12059" width="15.7109375" style="84" customWidth="1"/>
    <col min="12060" max="12061" width="17.7109375" style="84" customWidth="1"/>
    <col min="12062" max="12065" width="15.7109375" style="84" customWidth="1"/>
    <col min="12066" max="12288" width="9.140625" style="84"/>
    <col min="12289" max="12289" width="5" style="84" customWidth="1"/>
    <col min="12290" max="12290" width="35.85546875" style="84" customWidth="1"/>
    <col min="12291" max="12306" width="12.85546875" style="84" customWidth="1"/>
    <col min="12307" max="12307" width="13.140625" style="84" customWidth="1"/>
    <col min="12308" max="12309" width="17.7109375" style="84" customWidth="1"/>
    <col min="12310" max="12311" width="15.7109375" style="84" customWidth="1"/>
    <col min="12312" max="12313" width="17.7109375" style="84" customWidth="1"/>
    <col min="12314" max="12315" width="15.7109375" style="84" customWidth="1"/>
    <col min="12316" max="12317" width="17.7109375" style="84" customWidth="1"/>
    <col min="12318" max="12321" width="15.7109375" style="84" customWidth="1"/>
    <col min="12322" max="12544" width="9.140625" style="84"/>
    <col min="12545" max="12545" width="5" style="84" customWidth="1"/>
    <col min="12546" max="12546" width="35.85546875" style="84" customWidth="1"/>
    <col min="12547" max="12562" width="12.85546875" style="84" customWidth="1"/>
    <col min="12563" max="12563" width="13.140625" style="84" customWidth="1"/>
    <col min="12564" max="12565" width="17.7109375" style="84" customWidth="1"/>
    <col min="12566" max="12567" width="15.7109375" style="84" customWidth="1"/>
    <col min="12568" max="12569" width="17.7109375" style="84" customWidth="1"/>
    <col min="12570" max="12571" width="15.7109375" style="84" customWidth="1"/>
    <col min="12572" max="12573" width="17.7109375" style="84" customWidth="1"/>
    <col min="12574" max="12577" width="15.7109375" style="84" customWidth="1"/>
    <col min="12578" max="12800" width="9.140625" style="84"/>
    <col min="12801" max="12801" width="5" style="84" customWidth="1"/>
    <col min="12802" max="12802" width="35.85546875" style="84" customWidth="1"/>
    <col min="12803" max="12818" width="12.85546875" style="84" customWidth="1"/>
    <col min="12819" max="12819" width="13.140625" style="84" customWidth="1"/>
    <col min="12820" max="12821" width="17.7109375" style="84" customWidth="1"/>
    <col min="12822" max="12823" width="15.7109375" style="84" customWidth="1"/>
    <col min="12824" max="12825" width="17.7109375" style="84" customWidth="1"/>
    <col min="12826" max="12827" width="15.7109375" style="84" customWidth="1"/>
    <col min="12828" max="12829" width="17.7109375" style="84" customWidth="1"/>
    <col min="12830" max="12833" width="15.7109375" style="84" customWidth="1"/>
    <col min="12834" max="13056" width="9.140625" style="84"/>
    <col min="13057" max="13057" width="5" style="84" customWidth="1"/>
    <col min="13058" max="13058" width="35.85546875" style="84" customWidth="1"/>
    <col min="13059" max="13074" width="12.85546875" style="84" customWidth="1"/>
    <col min="13075" max="13075" width="13.140625" style="84" customWidth="1"/>
    <col min="13076" max="13077" width="17.7109375" style="84" customWidth="1"/>
    <col min="13078" max="13079" width="15.7109375" style="84" customWidth="1"/>
    <col min="13080" max="13081" width="17.7109375" style="84" customWidth="1"/>
    <col min="13082" max="13083" width="15.7109375" style="84" customWidth="1"/>
    <col min="13084" max="13085" width="17.7109375" style="84" customWidth="1"/>
    <col min="13086" max="13089" width="15.7109375" style="84" customWidth="1"/>
    <col min="13090" max="13312" width="9.140625" style="84"/>
    <col min="13313" max="13313" width="5" style="84" customWidth="1"/>
    <col min="13314" max="13314" width="35.85546875" style="84" customWidth="1"/>
    <col min="13315" max="13330" width="12.85546875" style="84" customWidth="1"/>
    <col min="13331" max="13331" width="13.140625" style="84" customWidth="1"/>
    <col min="13332" max="13333" width="17.7109375" style="84" customWidth="1"/>
    <col min="13334" max="13335" width="15.7109375" style="84" customWidth="1"/>
    <col min="13336" max="13337" width="17.7109375" style="84" customWidth="1"/>
    <col min="13338" max="13339" width="15.7109375" style="84" customWidth="1"/>
    <col min="13340" max="13341" width="17.7109375" style="84" customWidth="1"/>
    <col min="13342" max="13345" width="15.7109375" style="84" customWidth="1"/>
    <col min="13346" max="13568" width="9.140625" style="84"/>
    <col min="13569" max="13569" width="5" style="84" customWidth="1"/>
    <col min="13570" max="13570" width="35.85546875" style="84" customWidth="1"/>
    <col min="13571" max="13586" width="12.85546875" style="84" customWidth="1"/>
    <col min="13587" max="13587" width="13.140625" style="84" customWidth="1"/>
    <col min="13588" max="13589" width="17.7109375" style="84" customWidth="1"/>
    <col min="13590" max="13591" width="15.7109375" style="84" customWidth="1"/>
    <col min="13592" max="13593" width="17.7109375" style="84" customWidth="1"/>
    <col min="13594" max="13595" width="15.7109375" style="84" customWidth="1"/>
    <col min="13596" max="13597" width="17.7109375" style="84" customWidth="1"/>
    <col min="13598" max="13601" width="15.7109375" style="84" customWidth="1"/>
    <col min="13602" max="13824" width="9.140625" style="84"/>
    <col min="13825" max="13825" width="5" style="84" customWidth="1"/>
    <col min="13826" max="13826" width="35.85546875" style="84" customWidth="1"/>
    <col min="13827" max="13842" width="12.85546875" style="84" customWidth="1"/>
    <col min="13843" max="13843" width="13.140625" style="84" customWidth="1"/>
    <col min="13844" max="13845" width="17.7109375" style="84" customWidth="1"/>
    <col min="13846" max="13847" width="15.7109375" style="84" customWidth="1"/>
    <col min="13848" max="13849" width="17.7109375" style="84" customWidth="1"/>
    <col min="13850" max="13851" width="15.7109375" style="84" customWidth="1"/>
    <col min="13852" max="13853" width="17.7109375" style="84" customWidth="1"/>
    <col min="13854" max="13857" width="15.7109375" style="84" customWidth="1"/>
    <col min="13858" max="14080" width="9.140625" style="84"/>
    <col min="14081" max="14081" width="5" style="84" customWidth="1"/>
    <col min="14082" max="14082" width="35.85546875" style="84" customWidth="1"/>
    <col min="14083" max="14098" width="12.85546875" style="84" customWidth="1"/>
    <col min="14099" max="14099" width="13.140625" style="84" customWidth="1"/>
    <col min="14100" max="14101" width="17.7109375" style="84" customWidth="1"/>
    <col min="14102" max="14103" width="15.7109375" style="84" customWidth="1"/>
    <col min="14104" max="14105" width="17.7109375" style="84" customWidth="1"/>
    <col min="14106" max="14107" width="15.7109375" style="84" customWidth="1"/>
    <col min="14108" max="14109" width="17.7109375" style="84" customWidth="1"/>
    <col min="14110" max="14113" width="15.7109375" style="84" customWidth="1"/>
    <col min="14114" max="14336" width="9.140625" style="84"/>
    <col min="14337" max="14337" width="5" style="84" customWidth="1"/>
    <col min="14338" max="14338" width="35.85546875" style="84" customWidth="1"/>
    <col min="14339" max="14354" width="12.85546875" style="84" customWidth="1"/>
    <col min="14355" max="14355" width="13.140625" style="84" customWidth="1"/>
    <col min="14356" max="14357" width="17.7109375" style="84" customWidth="1"/>
    <col min="14358" max="14359" width="15.7109375" style="84" customWidth="1"/>
    <col min="14360" max="14361" width="17.7109375" style="84" customWidth="1"/>
    <col min="14362" max="14363" width="15.7109375" style="84" customWidth="1"/>
    <col min="14364" max="14365" width="17.7109375" style="84" customWidth="1"/>
    <col min="14366" max="14369" width="15.7109375" style="84" customWidth="1"/>
    <col min="14370" max="14592" width="9.140625" style="84"/>
    <col min="14593" max="14593" width="5" style="84" customWidth="1"/>
    <col min="14594" max="14594" width="35.85546875" style="84" customWidth="1"/>
    <col min="14595" max="14610" width="12.85546875" style="84" customWidth="1"/>
    <col min="14611" max="14611" width="13.140625" style="84" customWidth="1"/>
    <col min="14612" max="14613" width="17.7109375" style="84" customWidth="1"/>
    <col min="14614" max="14615" width="15.7109375" style="84" customWidth="1"/>
    <col min="14616" max="14617" width="17.7109375" style="84" customWidth="1"/>
    <col min="14618" max="14619" width="15.7109375" style="84" customWidth="1"/>
    <col min="14620" max="14621" width="17.7109375" style="84" customWidth="1"/>
    <col min="14622" max="14625" width="15.7109375" style="84" customWidth="1"/>
    <col min="14626" max="14848" width="9.140625" style="84"/>
    <col min="14849" max="14849" width="5" style="84" customWidth="1"/>
    <col min="14850" max="14850" width="35.85546875" style="84" customWidth="1"/>
    <col min="14851" max="14866" width="12.85546875" style="84" customWidth="1"/>
    <col min="14867" max="14867" width="13.140625" style="84" customWidth="1"/>
    <col min="14868" max="14869" width="17.7109375" style="84" customWidth="1"/>
    <col min="14870" max="14871" width="15.7109375" style="84" customWidth="1"/>
    <col min="14872" max="14873" width="17.7109375" style="84" customWidth="1"/>
    <col min="14874" max="14875" width="15.7109375" style="84" customWidth="1"/>
    <col min="14876" max="14877" width="17.7109375" style="84" customWidth="1"/>
    <col min="14878" max="14881" width="15.7109375" style="84" customWidth="1"/>
    <col min="14882" max="15104" width="9.140625" style="84"/>
    <col min="15105" max="15105" width="5" style="84" customWidth="1"/>
    <col min="15106" max="15106" width="35.85546875" style="84" customWidth="1"/>
    <col min="15107" max="15122" width="12.85546875" style="84" customWidth="1"/>
    <col min="15123" max="15123" width="13.140625" style="84" customWidth="1"/>
    <col min="15124" max="15125" width="17.7109375" style="84" customWidth="1"/>
    <col min="15126" max="15127" width="15.7109375" style="84" customWidth="1"/>
    <col min="15128" max="15129" width="17.7109375" style="84" customWidth="1"/>
    <col min="15130" max="15131" width="15.7109375" style="84" customWidth="1"/>
    <col min="15132" max="15133" width="17.7109375" style="84" customWidth="1"/>
    <col min="15134" max="15137" width="15.7109375" style="84" customWidth="1"/>
    <col min="15138" max="15360" width="9.140625" style="84"/>
    <col min="15361" max="15361" width="5" style="84" customWidth="1"/>
    <col min="15362" max="15362" width="35.85546875" style="84" customWidth="1"/>
    <col min="15363" max="15378" width="12.85546875" style="84" customWidth="1"/>
    <col min="15379" max="15379" width="13.140625" style="84" customWidth="1"/>
    <col min="15380" max="15381" width="17.7109375" style="84" customWidth="1"/>
    <col min="15382" max="15383" width="15.7109375" style="84" customWidth="1"/>
    <col min="15384" max="15385" width="17.7109375" style="84" customWidth="1"/>
    <col min="15386" max="15387" width="15.7109375" style="84" customWidth="1"/>
    <col min="15388" max="15389" width="17.7109375" style="84" customWidth="1"/>
    <col min="15390" max="15393" width="15.7109375" style="84" customWidth="1"/>
    <col min="15394" max="15616" width="9.140625" style="84"/>
    <col min="15617" max="15617" width="5" style="84" customWidth="1"/>
    <col min="15618" max="15618" width="35.85546875" style="84" customWidth="1"/>
    <col min="15619" max="15634" width="12.85546875" style="84" customWidth="1"/>
    <col min="15635" max="15635" width="13.140625" style="84" customWidth="1"/>
    <col min="15636" max="15637" width="17.7109375" style="84" customWidth="1"/>
    <col min="15638" max="15639" width="15.7109375" style="84" customWidth="1"/>
    <col min="15640" max="15641" width="17.7109375" style="84" customWidth="1"/>
    <col min="15642" max="15643" width="15.7109375" style="84" customWidth="1"/>
    <col min="15644" max="15645" width="17.7109375" style="84" customWidth="1"/>
    <col min="15646" max="15649" width="15.7109375" style="84" customWidth="1"/>
    <col min="15650" max="15872" width="9.140625" style="84"/>
    <col min="15873" max="15873" width="5" style="84" customWidth="1"/>
    <col min="15874" max="15874" width="35.85546875" style="84" customWidth="1"/>
    <col min="15875" max="15890" width="12.85546875" style="84" customWidth="1"/>
    <col min="15891" max="15891" width="13.140625" style="84" customWidth="1"/>
    <col min="15892" max="15893" width="17.7109375" style="84" customWidth="1"/>
    <col min="15894" max="15895" width="15.7109375" style="84" customWidth="1"/>
    <col min="15896" max="15897" width="17.7109375" style="84" customWidth="1"/>
    <col min="15898" max="15899" width="15.7109375" style="84" customWidth="1"/>
    <col min="15900" max="15901" width="17.7109375" style="84" customWidth="1"/>
    <col min="15902" max="15905" width="15.7109375" style="84" customWidth="1"/>
    <col min="15906" max="16128" width="9.140625" style="84"/>
    <col min="16129" max="16129" width="5" style="84" customWidth="1"/>
    <col min="16130" max="16130" width="35.85546875" style="84" customWidth="1"/>
    <col min="16131" max="16146" width="12.85546875" style="84" customWidth="1"/>
    <col min="16147" max="16147" width="13.140625" style="84" customWidth="1"/>
    <col min="16148" max="16149" width="17.7109375" style="84" customWidth="1"/>
    <col min="16150" max="16151" width="15.7109375" style="84" customWidth="1"/>
    <col min="16152" max="16153" width="17.7109375" style="84" customWidth="1"/>
    <col min="16154" max="16155" width="15.7109375" style="84" customWidth="1"/>
    <col min="16156" max="16157" width="17.7109375" style="84" customWidth="1"/>
    <col min="16158" max="16161" width="15.7109375" style="84" customWidth="1"/>
    <col min="16162" max="16384" width="9.140625" style="84"/>
  </cols>
  <sheetData>
    <row r="1" spans="2:44" ht="22.9" x14ac:dyDescent="0.25">
      <c r="B1" s="456" t="s">
        <v>152</v>
      </c>
      <c r="C1" s="456"/>
      <c r="D1" s="456"/>
      <c r="E1" s="456"/>
      <c r="F1" s="456"/>
      <c r="S1" s="79"/>
      <c r="T1" s="79"/>
      <c r="U1" s="78"/>
      <c r="V1" s="77"/>
      <c r="X1" s="80"/>
      <c r="Y1" s="81"/>
      <c r="AB1" s="83"/>
      <c r="AC1" s="84"/>
      <c r="AD1" s="82"/>
      <c r="AE1" s="82"/>
      <c r="AF1" s="83"/>
      <c r="AG1" s="83"/>
    </row>
    <row r="2" spans="2:44" s="82" customFormat="1" ht="13.15" x14ac:dyDescent="0.25">
      <c r="B2" s="94"/>
      <c r="C2" s="94"/>
      <c r="D2" s="156"/>
      <c r="E2" s="156"/>
      <c r="F2" s="85"/>
      <c r="G2" s="156"/>
      <c r="H2" s="156"/>
      <c r="I2" s="156"/>
      <c r="J2" s="85"/>
      <c r="K2" s="156"/>
      <c r="L2" s="156"/>
      <c r="M2" s="156"/>
      <c r="N2" s="86"/>
      <c r="O2" s="156"/>
      <c r="P2" s="156"/>
      <c r="Q2" s="156"/>
      <c r="R2" s="87"/>
      <c r="S2" s="98"/>
      <c r="T2" s="141"/>
      <c r="U2" s="120"/>
      <c r="V2" s="135"/>
      <c r="W2" s="85"/>
      <c r="X2" s="118"/>
      <c r="Y2" s="146"/>
      <c r="AB2" s="145"/>
      <c r="AC2" s="143"/>
      <c r="AD2" s="152"/>
      <c r="AE2" s="152"/>
      <c r="AF2" s="152"/>
      <c r="AG2" s="146"/>
      <c r="AH2" s="84"/>
      <c r="AI2" s="84"/>
      <c r="AJ2" s="84"/>
      <c r="AK2" s="84"/>
      <c r="AL2" s="84"/>
      <c r="AM2" s="84"/>
      <c r="AN2" s="84"/>
      <c r="AO2" s="84"/>
      <c r="AP2" s="84"/>
      <c r="AQ2" s="84"/>
      <c r="AR2" s="84"/>
    </row>
    <row r="3" spans="2:44" s="82" customFormat="1" ht="13.15" x14ac:dyDescent="0.25">
      <c r="B3" s="94"/>
      <c r="C3" s="94"/>
      <c r="D3" s="94"/>
      <c r="E3" s="94"/>
      <c r="F3" s="85"/>
      <c r="G3" s="85"/>
      <c r="H3" s="85"/>
      <c r="I3" s="85"/>
      <c r="J3" s="85"/>
      <c r="K3" s="85"/>
      <c r="L3" s="85"/>
      <c r="M3" s="85"/>
      <c r="N3" s="86"/>
      <c r="O3" s="86"/>
      <c r="P3" s="86"/>
      <c r="Q3" s="86"/>
      <c r="R3" s="87"/>
      <c r="S3" s="98"/>
      <c r="T3" s="141"/>
      <c r="U3" s="120"/>
      <c r="V3" s="135"/>
      <c r="W3" s="85"/>
      <c r="X3" s="118"/>
      <c r="Y3" s="146"/>
      <c r="AB3" s="145"/>
      <c r="AC3" s="143"/>
      <c r="AD3" s="152"/>
      <c r="AE3" s="152"/>
      <c r="AF3" s="152"/>
      <c r="AG3" s="146"/>
      <c r="AH3" s="84"/>
      <c r="AI3" s="84"/>
      <c r="AJ3" s="84"/>
      <c r="AK3" s="84"/>
      <c r="AL3" s="84"/>
      <c r="AM3" s="84"/>
      <c r="AN3" s="84"/>
      <c r="AO3" s="84"/>
      <c r="AP3" s="84"/>
      <c r="AQ3" s="84"/>
      <c r="AR3" s="84"/>
    </row>
    <row r="4" spans="2:44" s="82" customFormat="1" ht="13.9" thickBot="1" x14ac:dyDescent="0.3">
      <c r="B4" s="94"/>
      <c r="C4" s="94"/>
      <c r="D4" s="94"/>
      <c r="E4" s="94"/>
      <c r="F4" s="85"/>
      <c r="G4" s="85"/>
      <c r="H4" s="85"/>
      <c r="I4" s="85"/>
      <c r="J4" s="85"/>
      <c r="K4" s="85"/>
      <c r="L4" s="85"/>
      <c r="M4" s="85"/>
      <c r="N4" s="86"/>
      <c r="O4" s="86"/>
      <c r="P4" s="86"/>
      <c r="Q4" s="86"/>
      <c r="R4" s="87"/>
      <c r="S4" s="98"/>
      <c r="T4" s="141"/>
      <c r="U4" s="120"/>
      <c r="V4" s="135"/>
      <c r="W4" s="85"/>
      <c r="X4" s="118"/>
      <c r="Y4" s="146"/>
      <c r="AB4" s="145"/>
      <c r="AC4" s="143"/>
      <c r="AD4" s="152"/>
      <c r="AE4" s="152"/>
      <c r="AF4" s="152"/>
      <c r="AG4" s="146"/>
      <c r="AH4" s="84"/>
      <c r="AI4" s="84"/>
      <c r="AJ4" s="84"/>
      <c r="AK4" s="84"/>
      <c r="AL4" s="84"/>
      <c r="AM4" s="84"/>
      <c r="AN4" s="84"/>
      <c r="AO4" s="84"/>
      <c r="AP4" s="84"/>
      <c r="AQ4" s="84"/>
      <c r="AR4" s="84"/>
    </row>
    <row r="5" spans="2:44" s="82" customFormat="1" ht="13.9" x14ac:dyDescent="0.25">
      <c r="B5" s="412" t="s">
        <v>276</v>
      </c>
      <c r="C5" s="409"/>
      <c r="D5" s="410"/>
      <c r="E5" s="410"/>
      <c r="F5" s="411"/>
      <c r="G5" s="85"/>
      <c r="H5" s="85"/>
      <c r="I5" s="85"/>
      <c r="J5" s="85"/>
      <c r="K5" s="85"/>
      <c r="L5" s="85"/>
      <c r="M5" s="85"/>
      <c r="N5" s="86"/>
      <c r="O5" s="86"/>
      <c r="P5" s="86"/>
      <c r="Q5" s="86"/>
      <c r="R5" s="87"/>
      <c r="S5" s="98"/>
      <c r="T5" s="141"/>
      <c r="U5" s="120"/>
      <c r="V5" s="135"/>
      <c r="W5" s="85"/>
      <c r="X5" s="118"/>
      <c r="Y5" s="146"/>
      <c r="AB5" s="145"/>
      <c r="AC5" s="143"/>
      <c r="AD5" s="152"/>
      <c r="AE5" s="152"/>
      <c r="AF5" s="152"/>
      <c r="AG5" s="146"/>
      <c r="AH5" s="84"/>
      <c r="AI5" s="84"/>
      <c r="AJ5" s="84"/>
      <c r="AK5" s="84"/>
      <c r="AL5" s="84"/>
      <c r="AM5" s="84"/>
      <c r="AN5" s="84"/>
      <c r="AO5" s="84"/>
      <c r="AP5" s="84"/>
      <c r="AQ5" s="84"/>
      <c r="AR5" s="84"/>
    </row>
    <row r="6" spans="2:44" s="82" customFormat="1" ht="13.15" x14ac:dyDescent="0.25">
      <c r="B6" s="93"/>
      <c r="C6" s="419" t="s">
        <v>277</v>
      </c>
      <c r="D6" s="420" t="s">
        <v>278</v>
      </c>
      <c r="E6" s="420" t="s">
        <v>279</v>
      </c>
      <c r="F6" s="421" t="s">
        <v>280</v>
      </c>
      <c r="G6" s="85"/>
      <c r="H6" s="85"/>
      <c r="I6" s="85"/>
      <c r="J6" s="85"/>
      <c r="K6" s="85"/>
      <c r="L6" s="85"/>
      <c r="M6" s="85"/>
      <c r="N6" s="86"/>
      <c r="O6" s="86"/>
      <c r="P6" s="86"/>
      <c r="Q6" s="86"/>
      <c r="R6" s="87"/>
      <c r="S6" s="98"/>
      <c r="T6" s="141"/>
      <c r="U6" s="120"/>
      <c r="V6" s="135"/>
      <c r="W6" s="85"/>
      <c r="X6" s="118"/>
      <c r="Y6" s="146"/>
      <c r="AB6" s="145"/>
      <c r="AC6" s="143"/>
      <c r="AD6" s="152"/>
      <c r="AE6" s="152"/>
      <c r="AF6" s="152"/>
      <c r="AG6" s="146"/>
      <c r="AH6" s="84"/>
      <c r="AI6" s="84"/>
      <c r="AJ6" s="84"/>
      <c r="AK6" s="84"/>
      <c r="AL6" s="84"/>
      <c r="AM6" s="84"/>
      <c r="AN6" s="84"/>
      <c r="AO6" s="84"/>
      <c r="AP6" s="84"/>
      <c r="AQ6" s="84"/>
      <c r="AR6" s="84"/>
    </row>
    <row r="7" spans="2:44" s="82" customFormat="1" ht="13.15" x14ac:dyDescent="0.25">
      <c r="B7" s="93" t="s">
        <v>281</v>
      </c>
      <c r="C7" s="413">
        <f>Input!C427</f>
        <v>2168000</v>
      </c>
      <c r="D7" s="439">
        <f>Input!D427</f>
        <v>1586000</v>
      </c>
      <c r="E7" s="439">
        <f>Input!E427</f>
        <v>950000</v>
      </c>
      <c r="F7" s="440">
        <f>Input!F427</f>
        <v>3400000</v>
      </c>
      <c r="G7" s="85"/>
      <c r="H7" s="85"/>
      <c r="I7" s="85"/>
      <c r="J7" s="85"/>
      <c r="K7" s="85"/>
      <c r="L7" s="85"/>
      <c r="M7" s="85"/>
      <c r="N7" s="86"/>
      <c r="O7" s="86"/>
      <c r="P7" s="86"/>
      <c r="Q7" s="86"/>
      <c r="R7" s="87"/>
      <c r="S7" s="98"/>
      <c r="T7" s="141"/>
      <c r="U7" s="120"/>
      <c r="V7" s="135"/>
      <c r="W7" s="85"/>
      <c r="X7" s="118"/>
      <c r="Y7" s="146"/>
      <c r="AB7" s="145"/>
      <c r="AC7" s="143"/>
      <c r="AD7" s="152"/>
      <c r="AE7" s="152"/>
      <c r="AF7" s="152"/>
      <c r="AG7" s="146"/>
      <c r="AH7" s="84"/>
      <c r="AI7" s="84"/>
      <c r="AJ7" s="84"/>
      <c r="AK7" s="84"/>
      <c r="AL7" s="84"/>
      <c r="AM7" s="84"/>
      <c r="AN7" s="84"/>
      <c r="AO7" s="84"/>
      <c r="AP7" s="84"/>
      <c r="AQ7" s="84"/>
      <c r="AR7" s="84"/>
    </row>
    <row r="8" spans="2:44" s="82" customFormat="1" ht="13.15" x14ac:dyDescent="0.25">
      <c r="B8" s="93" t="s">
        <v>282</v>
      </c>
      <c r="C8" s="231">
        <f>Input!C428</f>
        <v>1981950</v>
      </c>
      <c r="D8" s="439">
        <f>Input!D428</f>
        <v>950000</v>
      </c>
      <c r="E8" s="439">
        <f>Input!E428</f>
        <v>745000</v>
      </c>
      <c r="F8" s="440">
        <f>Input!F428</f>
        <v>2500000</v>
      </c>
      <c r="G8" s="85"/>
      <c r="H8" s="85"/>
      <c r="I8" s="85"/>
      <c r="J8" s="85"/>
      <c r="K8" s="85"/>
      <c r="L8" s="85"/>
      <c r="M8" s="85"/>
      <c r="N8" s="86"/>
      <c r="O8" s="86"/>
      <c r="P8" s="86"/>
      <c r="Q8" s="86"/>
      <c r="R8" s="87"/>
      <c r="S8" s="98"/>
      <c r="T8" s="141"/>
      <c r="U8" s="120"/>
      <c r="V8" s="135"/>
      <c r="W8" s="85"/>
      <c r="X8" s="118"/>
      <c r="Y8" s="146"/>
      <c r="AB8" s="145"/>
      <c r="AC8" s="143"/>
      <c r="AD8" s="152"/>
      <c r="AE8" s="152"/>
      <c r="AF8" s="152"/>
      <c r="AG8" s="146"/>
      <c r="AH8" s="84"/>
      <c r="AI8" s="84"/>
      <c r="AJ8" s="84"/>
      <c r="AK8" s="84"/>
      <c r="AL8" s="84"/>
      <c r="AM8" s="84"/>
      <c r="AN8" s="84"/>
      <c r="AO8" s="84"/>
      <c r="AP8" s="84"/>
      <c r="AQ8" s="84"/>
      <c r="AR8" s="84"/>
    </row>
    <row r="9" spans="2:44" s="82" customFormat="1" ht="13.15" x14ac:dyDescent="0.25">
      <c r="B9" s="93" t="s">
        <v>283</v>
      </c>
      <c r="C9" s="441">
        <f>Input!C429</f>
        <v>680000</v>
      </c>
      <c r="D9" s="439">
        <f>Input!D429</f>
        <v>500000</v>
      </c>
      <c r="E9" s="439">
        <f>Input!E429</f>
        <v>245000</v>
      </c>
      <c r="F9" s="440">
        <f>Input!F429</f>
        <v>870000</v>
      </c>
      <c r="G9" s="85"/>
      <c r="H9" s="85"/>
      <c r="I9" s="85"/>
      <c r="J9" s="85"/>
      <c r="K9" s="85"/>
      <c r="L9" s="85"/>
      <c r="M9" s="85"/>
      <c r="N9" s="86"/>
      <c r="O9" s="86"/>
      <c r="P9" s="86"/>
      <c r="Q9" s="86"/>
      <c r="R9" s="87"/>
      <c r="S9" s="98"/>
      <c r="T9" s="141"/>
      <c r="U9" s="120"/>
      <c r="V9" s="135"/>
      <c r="W9" s="85"/>
      <c r="X9" s="118"/>
      <c r="Y9" s="146"/>
      <c r="AB9" s="145"/>
      <c r="AC9" s="143"/>
      <c r="AD9" s="152"/>
      <c r="AE9" s="152"/>
      <c r="AF9" s="152"/>
      <c r="AG9" s="146"/>
      <c r="AH9" s="84"/>
      <c r="AI9" s="84"/>
      <c r="AJ9" s="84"/>
      <c r="AK9" s="84"/>
      <c r="AL9" s="84"/>
      <c r="AM9" s="84"/>
      <c r="AN9" s="84"/>
      <c r="AO9" s="84"/>
      <c r="AP9" s="84"/>
      <c r="AQ9" s="84"/>
      <c r="AR9" s="84"/>
    </row>
    <row r="10" spans="2:44" s="82" customFormat="1" ht="13.9" thickBot="1" x14ac:dyDescent="0.3">
      <c r="B10" s="170" t="s">
        <v>284</v>
      </c>
      <c r="C10" s="442">
        <f>Input!C430</f>
        <v>6100000</v>
      </c>
      <c r="D10" s="443">
        <f>Input!D430</f>
        <v>4800000</v>
      </c>
      <c r="E10" s="443">
        <f>Input!E430</f>
        <v>3900000</v>
      </c>
      <c r="F10" s="444">
        <f>Input!F430</f>
        <v>6500000</v>
      </c>
      <c r="G10" s="85"/>
      <c r="H10" s="85"/>
      <c r="I10" s="85"/>
      <c r="J10" s="85"/>
      <c r="K10" s="85"/>
      <c r="L10" s="85"/>
      <c r="M10" s="85"/>
      <c r="N10" s="86"/>
      <c r="O10" s="86"/>
      <c r="P10" s="86"/>
      <c r="Q10" s="86"/>
      <c r="R10" s="87"/>
      <c r="S10" s="98"/>
      <c r="T10" s="141"/>
      <c r="U10" s="120"/>
      <c r="V10" s="135"/>
      <c r="W10" s="85"/>
      <c r="X10" s="118"/>
      <c r="Y10" s="146"/>
      <c r="AB10" s="145"/>
      <c r="AC10" s="143"/>
      <c r="AD10" s="152"/>
      <c r="AE10" s="152"/>
      <c r="AF10" s="152"/>
      <c r="AG10" s="146"/>
      <c r="AH10" s="84"/>
      <c r="AI10" s="84"/>
      <c r="AJ10" s="84"/>
      <c r="AK10" s="84"/>
      <c r="AL10" s="84"/>
      <c r="AM10" s="84"/>
      <c r="AN10" s="84"/>
      <c r="AO10" s="84"/>
      <c r="AP10" s="84"/>
      <c r="AQ10" s="84"/>
      <c r="AR10" s="84"/>
    </row>
    <row r="11" spans="2:44" s="82" customFormat="1" ht="13.15" x14ac:dyDescent="0.25">
      <c r="B11" s="416" t="s">
        <v>285</v>
      </c>
      <c r="C11" s="417">
        <f>C8/C7</f>
        <v>0.91418357933579331</v>
      </c>
      <c r="D11" s="417">
        <f>D8/D7</f>
        <v>0.59899117276166458</v>
      </c>
      <c r="E11" s="417">
        <f>E8/E7</f>
        <v>0.78421052631578947</v>
      </c>
      <c r="F11" s="417">
        <f>F8/F7</f>
        <v>0.73529411764705888</v>
      </c>
      <c r="G11" s="85"/>
      <c r="H11" s="85"/>
      <c r="I11" s="85"/>
      <c r="J11" s="85"/>
      <c r="K11" s="85"/>
      <c r="L11" s="85"/>
      <c r="M11" s="85"/>
      <c r="N11" s="86"/>
      <c r="O11" s="86"/>
      <c r="P11" s="86"/>
      <c r="Q11" s="86"/>
      <c r="R11" s="87"/>
      <c r="S11" s="98"/>
      <c r="T11" s="141"/>
      <c r="U11" s="120"/>
      <c r="V11" s="135"/>
      <c r="W11" s="85"/>
      <c r="X11" s="118"/>
      <c r="Y11" s="146"/>
      <c r="AB11" s="145"/>
      <c r="AC11" s="143"/>
      <c r="AD11" s="152"/>
      <c r="AE11" s="152"/>
      <c r="AF11" s="152"/>
      <c r="AG11" s="146"/>
      <c r="AH11" s="84"/>
      <c r="AI11" s="84"/>
      <c r="AJ11" s="84"/>
      <c r="AK11" s="84"/>
      <c r="AL11" s="84"/>
      <c r="AM11" s="84"/>
      <c r="AN11" s="84"/>
      <c r="AO11" s="84"/>
      <c r="AP11" s="84"/>
      <c r="AQ11" s="84"/>
      <c r="AR11" s="84"/>
    </row>
    <row r="12" spans="2:44" s="146" customFormat="1" ht="13.15" x14ac:dyDescent="0.25">
      <c r="B12" s="418"/>
      <c r="C12" s="418"/>
      <c r="D12" s="418"/>
      <c r="E12" s="418"/>
      <c r="F12" s="418"/>
      <c r="G12" s="85"/>
      <c r="H12" s="85"/>
      <c r="I12" s="85"/>
      <c r="J12" s="85"/>
      <c r="K12" s="85"/>
      <c r="L12" s="85"/>
      <c r="M12" s="85"/>
      <c r="N12" s="86"/>
      <c r="O12" s="86"/>
      <c r="P12" s="86"/>
      <c r="Q12" s="86"/>
      <c r="R12" s="87"/>
      <c r="S12" s="98"/>
      <c r="T12" s="141"/>
      <c r="U12" s="120"/>
      <c r="V12" s="135"/>
      <c r="W12" s="85"/>
      <c r="X12" s="118"/>
      <c r="Z12" s="82"/>
      <c r="AA12" s="82"/>
      <c r="AB12" s="145"/>
      <c r="AC12" s="143"/>
      <c r="AD12" s="152"/>
      <c r="AE12" s="152"/>
      <c r="AF12" s="152"/>
      <c r="AH12" s="84"/>
      <c r="AI12" s="84"/>
      <c r="AJ12" s="84"/>
      <c r="AK12" s="84"/>
      <c r="AL12" s="84"/>
      <c r="AM12" s="84"/>
      <c r="AN12" s="84"/>
      <c r="AO12" s="84"/>
      <c r="AP12" s="84"/>
      <c r="AQ12" s="84"/>
      <c r="AR12" s="84"/>
    </row>
    <row r="13" spans="2:44" s="146" customFormat="1" ht="13.15" x14ac:dyDescent="0.25">
      <c r="B13" s="418"/>
      <c r="C13" s="418"/>
      <c r="D13" s="418"/>
      <c r="E13" s="418"/>
      <c r="F13" s="418"/>
      <c r="G13" s="85"/>
      <c r="H13" s="85"/>
      <c r="I13" s="85"/>
      <c r="J13" s="85"/>
      <c r="K13" s="85"/>
      <c r="L13" s="85"/>
      <c r="M13" s="85"/>
      <c r="N13" s="86"/>
      <c r="O13" s="86"/>
      <c r="P13" s="86"/>
      <c r="Q13" s="86"/>
      <c r="R13" s="87"/>
      <c r="S13" s="98"/>
      <c r="T13" s="141"/>
      <c r="U13" s="120"/>
      <c r="V13" s="135"/>
      <c r="W13" s="85"/>
      <c r="X13" s="118"/>
      <c r="Z13" s="82"/>
      <c r="AA13" s="82"/>
      <c r="AB13" s="145"/>
      <c r="AC13" s="143"/>
      <c r="AD13" s="152"/>
      <c r="AE13" s="152"/>
      <c r="AF13" s="152"/>
      <c r="AH13" s="84"/>
      <c r="AI13" s="84"/>
      <c r="AJ13" s="84"/>
      <c r="AK13" s="84"/>
      <c r="AL13" s="84"/>
      <c r="AM13" s="84"/>
      <c r="AN13" s="84"/>
      <c r="AO13" s="84"/>
      <c r="AP13" s="84"/>
      <c r="AQ13" s="84"/>
      <c r="AR13" s="84"/>
    </row>
    <row r="14" spans="2:44" s="146" customFormat="1" ht="13.15" x14ac:dyDescent="0.25">
      <c r="B14" s="418"/>
      <c r="C14" s="418"/>
      <c r="D14" s="418"/>
      <c r="E14" s="418"/>
      <c r="F14" s="418"/>
      <c r="G14" s="85"/>
      <c r="H14" s="85"/>
      <c r="I14" s="85"/>
      <c r="J14" s="85"/>
      <c r="K14" s="85"/>
      <c r="L14" s="85"/>
      <c r="M14" s="85"/>
      <c r="N14" s="86"/>
      <c r="O14" s="86"/>
      <c r="P14" s="86"/>
      <c r="Q14" s="86"/>
      <c r="R14" s="87"/>
      <c r="S14" s="98"/>
      <c r="T14" s="141"/>
      <c r="U14" s="120"/>
      <c r="V14" s="135"/>
      <c r="W14" s="85"/>
      <c r="X14" s="118"/>
      <c r="Z14" s="82"/>
      <c r="AA14" s="82"/>
      <c r="AB14" s="145"/>
      <c r="AC14" s="143"/>
      <c r="AD14" s="152"/>
      <c r="AE14" s="152"/>
      <c r="AF14" s="152"/>
      <c r="AH14" s="84"/>
      <c r="AI14" s="84"/>
      <c r="AJ14" s="84"/>
      <c r="AK14" s="84"/>
      <c r="AL14" s="84"/>
      <c r="AM14" s="84"/>
      <c r="AN14" s="84"/>
      <c r="AO14" s="84"/>
      <c r="AP14" s="84"/>
      <c r="AQ14" s="84"/>
      <c r="AR14" s="84"/>
    </row>
    <row r="15" spans="2:44" s="146" customFormat="1" ht="13.15" x14ac:dyDescent="0.25">
      <c r="G15" s="85"/>
      <c r="H15" s="85"/>
      <c r="I15" s="85"/>
      <c r="J15" s="85"/>
      <c r="K15" s="85"/>
      <c r="L15" s="85"/>
      <c r="M15" s="85"/>
      <c r="N15" s="86"/>
      <c r="O15" s="86"/>
      <c r="P15" s="86"/>
      <c r="Q15" s="86"/>
      <c r="R15" s="87"/>
      <c r="S15" s="98"/>
      <c r="T15" s="141"/>
      <c r="U15" s="120"/>
      <c r="V15" s="135"/>
      <c r="W15" s="85"/>
      <c r="X15" s="118"/>
      <c r="Z15" s="82"/>
      <c r="AA15" s="82"/>
      <c r="AB15" s="145"/>
      <c r="AC15" s="143"/>
      <c r="AD15" s="152"/>
      <c r="AE15" s="152"/>
      <c r="AF15" s="152"/>
      <c r="AH15" s="84"/>
      <c r="AI15" s="84"/>
      <c r="AJ15" s="84"/>
      <c r="AK15" s="84"/>
      <c r="AL15" s="84"/>
      <c r="AM15" s="84"/>
      <c r="AN15" s="84"/>
      <c r="AO15" s="84"/>
      <c r="AP15" s="84"/>
      <c r="AQ15" s="84"/>
      <c r="AR15" s="84"/>
    </row>
    <row r="16" spans="2:44" s="146" customFormat="1" ht="13.15" x14ac:dyDescent="0.25">
      <c r="G16" s="85"/>
      <c r="H16" s="85"/>
      <c r="I16" s="85"/>
      <c r="J16" s="85"/>
      <c r="K16" s="85"/>
      <c r="L16" s="85"/>
      <c r="M16" s="85"/>
      <c r="N16" s="86"/>
      <c r="O16" s="86"/>
      <c r="P16" s="86"/>
      <c r="Q16" s="86"/>
      <c r="R16" s="87"/>
      <c r="S16" s="98"/>
      <c r="T16" s="141"/>
      <c r="U16" s="120"/>
      <c r="V16" s="135"/>
      <c r="W16" s="85"/>
      <c r="X16" s="118"/>
      <c r="Z16" s="82"/>
      <c r="AA16" s="82"/>
      <c r="AB16" s="145"/>
      <c r="AC16" s="143"/>
      <c r="AD16" s="152"/>
      <c r="AE16" s="152"/>
      <c r="AF16" s="152"/>
      <c r="AH16" s="84"/>
      <c r="AI16" s="84"/>
      <c r="AJ16" s="84"/>
      <c r="AK16" s="84"/>
      <c r="AL16" s="84"/>
      <c r="AM16" s="84"/>
      <c r="AN16" s="84"/>
      <c r="AO16" s="84"/>
      <c r="AP16" s="84"/>
      <c r="AQ16" s="84"/>
      <c r="AR16" s="84"/>
    </row>
    <row r="17" spans="2:44" s="146" customFormat="1" ht="13.15" x14ac:dyDescent="0.25">
      <c r="B17" s="94"/>
      <c r="C17" s="94"/>
      <c r="D17" s="94"/>
      <c r="E17" s="94"/>
      <c r="F17" s="85"/>
      <c r="G17" s="85"/>
      <c r="H17" s="85"/>
      <c r="I17" s="85"/>
      <c r="J17" s="85"/>
      <c r="K17" s="85"/>
      <c r="L17" s="85"/>
      <c r="M17" s="85"/>
      <c r="N17" s="86"/>
      <c r="O17" s="86"/>
      <c r="P17" s="86"/>
      <c r="Q17" s="86"/>
      <c r="R17" s="87"/>
      <c r="S17" s="98"/>
      <c r="T17" s="141"/>
      <c r="U17" s="120"/>
      <c r="V17" s="135"/>
      <c r="W17" s="85"/>
      <c r="X17" s="118"/>
      <c r="Z17" s="82"/>
      <c r="AA17" s="82"/>
      <c r="AB17" s="145"/>
      <c r="AC17" s="143"/>
      <c r="AD17" s="152"/>
      <c r="AE17" s="152"/>
      <c r="AF17" s="152"/>
      <c r="AH17" s="84"/>
      <c r="AI17" s="84"/>
      <c r="AJ17" s="84"/>
      <c r="AK17" s="84"/>
      <c r="AL17" s="84"/>
      <c r="AM17" s="84"/>
      <c r="AN17" s="84"/>
      <c r="AO17" s="84"/>
      <c r="AP17" s="84"/>
      <c r="AQ17" s="84"/>
      <c r="AR17" s="84"/>
    </row>
    <row r="18" spans="2:44" s="146" customFormat="1" ht="13.15" x14ac:dyDescent="0.25">
      <c r="B18" s="94"/>
      <c r="C18" s="94"/>
      <c r="D18" s="94"/>
      <c r="E18" s="94"/>
      <c r="F18" s="85"/>
      <c r="G18" s="85"/>
      <c r="H18" s="85"/>
      <c r="I18" s="85"/>
      <c r="J18" s="85"/>
      <c r="K18" s="85"/>
      <c r="L18" s="85"/>
      <c r="M18" s="85"/>
      <c r="N18" s="86"/>
      <c r="O18" s="86"/>
      <c r="P18" s="86"/>
      <c r="Q18" s="86"/>
      <c r="R18" s="87"/>
      <c r="S18" s="98"/>
      <c r="T18" s="141"/>
      <c r="U18" s="120"/>
      <c r="V18" s="135"/>
      <c r="W18" s="85"/>
      <c r="X18" s="118"/>
      <c r="Z18" s="82"/>
      <c r="AA18" s="82"/>
      <c r="AB18" s="145"/>
      <c r="AC18" s="143"/>
      <c r="AD18" s="152"/>
      <c r="AE18" s="152"/>
      <c r="AF18" s="152"/>
      <c r="AH18" s="84"/>
      <c r="AI18" s="84"/>
      <c r="AJ18" s="84"/>
      <c r="AK18" s="84"/>
      <c r="AL18" s="84"/>
      <c r="AM18" s="84"/>
      <c r="AN18" s="84"/>
      <c r="AO18" s="84"/>
      <c r="AP18" s="84"/>
      <c r="AQ18" s="84"/>
      <c r="AR18" s="84"/>
    </row>
    <row r="19" spans="2:44" s="146" customFormat="1" ht="13.15" x14ac:dyDescent="0.25">
      <c r="B19" s="94"/>
      <c r="C19" s="94"/>
      <c r="D19" s="94"/>
      <c r="E19" s="94"/>
      <c r="F19" s="85"/>
      <c r="G19" s="85"/>
      <c r="H19" s="85"/>
      <c r="I19" s="85"/>
      <c r="J19" s="85"/>
      <c r="K19" s="85"/>
      <c r="L19" s="85"/>
      <c r="M19" s="85"/>
      <c r="N19" s="86"/>
      <c r="O19" s="86"/>
      <c r="P19" s="86"/>
      <c r="Q19" s="86"/>
      <c r="R19" s="87"/>
      <c r="S19" s="98"/>
      <c r="T19" s="141"/>
      <c r="U19" s="120"/>
      <c r="V19" s="135"/>
      <c r="W19" s="85"/>
      <c r="X19" s="118"/>
      <c r="Z19" s="82"/>
      <c r="AA19" s="82"/>
      <c r="AB19" s="145"/>
      <c r="AC19" s="143"/>
      <c r="AD19" s="152"/>
      <c r="AE19" s="152"/>
      <c r="AF19" s="152"/>
      <c r="AH19" s="84"/>
      <c r="AI19" s="84"/>
      <c r="AJ19" s="84"/>
      <c r="AK19" s="84"/>
      <c r="AL19" s="84"/>
      <c r="AM19" s="84"/>
      <c r="AN19" s="84"/>
      <c r="AO19" s="84"/>
      <c r="AP19" s="84"/>
      <c r="AQ19" s="84"/>
      <c r="AR19" s="84"/>
    </row>
    <row r="20" spans="2:44" s="146" customFormat="1" ht="13.15" x14ac:dyDescent="0.25">
      <c r="B20" s="94"/>
      <c r="C20" s="94"/>
      <c r="D20" s="94"/>
      <c r="E20" s="94"/>
      <c r="F20" s="85"/>
      <c r="G20" s="85"/>
      <c r="H20" s="85"/>
      <c r="I20" s="85"/>
      <c r="J20" s="85"/>
      <c r="K20" s="85"/>
      <c r="L20" s="85"/>
      <c r="M20" s="85"/>
      <c r="N20" s="86"/>
      <c r="O20" s="86"/>
      <c r="P20" s="86"/>
      <c r="Q20" s="86"/>
      <c r="R20" s="87"/>
      <c r="S20" s="98"/>
      <c r="T20" s="141"/>
      <c r="U20" s="120"/>
      <c r="V20" s="135"/>
      <c r="W20" s="85"/>
      <c r="X20" s="118"/>
      <c r="Z20" s="82"/>
      <c r="AA20" s="82"/>
      <c r="AB20" s="145"/>
      <c r="AC20" s="143"/>
      <c r="AD20" s="152"/>
      <c r="AE20" s="152"/>
      <c r="AF20" s="152"/>
      <c r="AH20" s="84"/>
      <c r="AI20" s="84"/>
      <c r="AJ20" s="84"/>
      <c r="AK20" s="84"/>
      <c r="AL20" s="84"/>
      <c r="AM20" s="84"/>
      <c r="AN20" s="84"/>
      <c r="AO20" s="84"/>
      <c r="AP20" s="84"/>
      <c r="AQ20" s="84"/>
      <c r="AR20" s="84"/>
    </row>
    <row r="21" spans="2:44" s="146" customFormat="1" ht="13.15" x14ac:dyDescent="0.25">
      <c r="B21" s="94"/>
      <c r="C21" s="94"/>
      <c r="D21" s="94"/>
      <c r="E21" s="94"/>
      <c r="F21" s="85"/>
      <c r="G21" s="85"/>
      <c r="H21" s="85"/>
      <c r="I21" s="85"/>
      <c r="J21" s="85"/>
      <c r="K21" s="85"/>
      <c r="L21" s="85"/>
      <c r="M21" s="85"/>
      <c r="N21" s="86"/>
      <c r="O21" s="86"/>
      <c r="P21" s="86"/>
      <c r="Q21" s="86"/>
      <c r="R21" s="87"/>
      <c r="S21" s="98"/>
      <c r="T21" s="141"/>
      <c r="U21" s="120"/>
      <c r="V21" s="135"/>
      <c r="W21" s="85"/>
      <c r="X21" s="118"/>
      <c r="Z21" s="82"/>
      <c r="AA21" s="82"/>
      <c r="AB21" s="145"/>
      <c r="AC21" s="143"/>
      <c r="AD21" s="152"/>
      <c r="AE21" s="152"/>
      <c r="AF21" s="152"/>
      <c r="AH21" s="84"/>
      <c r="AI21" s="84"/>
      <c r="AJ21" s="84"/>
      <c r="AK21" s="84"/>
      <c r="AL21" s="84"/>
      <c r="AM21" s="84"/>
      <c r="AN21" s="84"/>
      <c r="AO21" s="84"/>
      <c r="AP21" s="84"/>
      <c r="AQ21" s="84"/>
      <c r="AR21" s="84"/>
    </row>
    <row r="22" spans="2:44" s="146" customFormat="1" ht="13.15" x14ac:dyDescent="0.25">
      <c r="B22" s="94"/>
      <c r="C22" s="94"/>
      <c r="D22" s="94"/>
      <c r="E22" s="94"/>
      <c r="F22" s="85"/>
      <c r="G22" s="85"/>
      <c r="H22" s="85"/>
      <c r="I22" s="85"/>
      <c r="J22" s="85"/>
      <c r="K22" s="85"/>
      <c r="L22" s="85"/>
      <c r="M22" s="85"/>
      <c r="N22" s="86"/>
      <c r="O22" s="86"/>
      <c r="P22" s="86"/>
      <c r="Q22" s="86"/>
      <c r="R22" s="87"/>
      <c r="S22" s="98"/>
      <c r="T22" s="141"/>
      <c r="U22" s="120"/>
      <c r="V22" s="135"/>
      <c r="W22" s="85"/>
      <c r="X22" s="118"/>
      <c r="Z22" s="82"/>
      <c r="AA22" s="82"/>
      <c r="AB22" s="145"/>
      <c r="AC22" s="143"/>
      <c r="AD22" s="152"/>
      <c r="AE22" s="152"/>
      <c r="AF22" s="152"/>
      <c r="AH22" s="84"/>
      <c r="AI22" s="84"/>
      <c r="AJ22" s="84"/>
      <c r="AK22" s="84"/>
      <c r="AL22" s="84"/>
      <c r="AM22" s="84"/>
      <c r="AN22" s="84"/>
      <c r="AO22" s="84"/>
      <c r="AP22" s="84"/>
      <c r="AQ22" s="84"/>
      <c r="AR22" s="84"/>
    </row>
    <row r="23" spans="2:44" s="146" customFormat="1" ht="13.15" x14ac:dyDescent="0.25">
      <c r="B23" s="94"/>
      <c r="C23" s="94"/>
      <c r="D23" s="94"/>
      <c r="E23" s="94"/>
      <c r="F23" s="85"/>
      <c r="G23" s="85"/>
      <c r="H23" s="85"/>
      <c r="I23" s="85"/>
      <c r="J23" s="85"/>
      <c r="K23" s="85"/>
      <c r="L23" s="85"/>
      <c r="M23" s="85"/>
      <c r="N23" s="86"/>
      <c r="O23" s="86"/>
      <c r="P23" s="86"/>
      <c r="Q23" s="86"/>
      <c r="R23" s="87"/>
      <c r="S23" s="98"/>
      <c r="T23" s="141"/>
      <c r="U23" s="120"/>
      <c r="V23" s="135"/>
      <c r="W23" s="85"/>
      <c r="X23" s="118"/>
      <c r="Z23" s="82"/>
      <c r="AA23" s="82"/>
      <c r="AB23" s="145"/>
      <c r="AC23" s="143"/>
      <c r="AD23" s="152"/>
      <c r="AE23" s="152"/>
      <c r="AF23" s="152"/>
      <c r="AH23" s="84"/>
      <c r="AI23" s="84"/>
      <c r="AJ23" s="84"/>
      <c r="AK23" s="84"/>
      <c r="AL23" s="84"/>
      <c r="AM23" s="84"/>
      <c r="AN23" s="84"/>
      <c r="AO23" s="84"/>
      <c r="AP23" s="84"/>
      <c r="AQ23" s="84"/>
      <c r="AR23" s="84"/>
    </row>
    <row r="24" spans="2:44" s="146" customFormat="1" ht="13.15" x14ac:dyDescent="0.25">
      <c r="B24" s="94"/>
      <c r="C24" s="94"/>
      <c r="D24" s="94"/>
      <c r="E24" s="94"/>
      <c r="F24" s="85"/>
      <c r="G24" s="85"/>
      <c r="H24" s="85"/>
      <c r="I24" s="85"/>
      <c r="J24" s="85"/>
      <c r="K24" s="85"/>
      <c r="L24" s="85"/>
      <c r="M24" s="85"/>
      <c r="N24" s="86"/>
      <c r="O24" s="86"/>
      <c r="P24" s="86"/>
      <c r="Q24" s="86"/>
      <c r="R24" s="87"/>
      <c r="S24" s="98"/>
      <c r="T24" s="141"/>
      <c r="U24" s="120"/>
      <c r="V24" s="135"/>
      <c r="W24" s="85"/>
      <c r="X24" s="118"/>
      <c r="Z24" s="82"/>
      <c r="AA24" s="82"/>
      <c r="AB24" s="145"/>
      <c r="AC24" s="143"/>
      <c r="AD24" s="152"/>
      <c r="AE24" s="152"/>
      <c r="AF24" s="152"/>
      <c r="AH24" s="84"/>
      <c r="AI24" s="84"/>
      <c r="AJ24" s="84"/>
      <c r="AK24" s="84"/>
      <c r="AL24" s="84"/>
      <c r="AM24" s="84"/>
      <c r="AN24" s="84"/>
      <c r="AO24" s="84"/>
      <c r="AP24" s="84"/>
      <c r="AQ24" s="84"/>
      <c r="AR24" s="84"/>
    </row>
    <row r="25" spans="2:44" s="146" customFormat="1" ht="13.15" x14ac:dyDescent="0.25">
      <c r="B25" s="94"/>
      <c r="C25" s="94"/>
      <c r="D25" s="94"/>
      <c r="E25" s="94"/>
      <c r="F25" s="85"/>
      <c r="G25" s="85"/>
      <c r="H25" s="85"/>
      <c r="I25" s="85"/>
      <c r="J25" s="85"/>
      <c r="K25" s="85"/>
      <c r="L25" s="85"/>
      <c r="M25" s="85"/>
      <c r="N25" s="86"/>
      <c r="O25" s="86"/>
      <c r="P25" s="86"/>
      <c r="Q25" s="86"/>
      <c r="R25" s="87"/>
      <c r="S25" s="98"/>
      <c r="T25" s="141"/>
      <c r="U25" s="120"/>
      <c r="V25" s="135"/>
      <c r="W25" s="85"/>
      <c r="X25" s="118"/>
      <c r="Z25" s="82"/>
      <c r="AA25" s="82"/>
      <c r="AB25" s="145"/>
      <c r="AC25" s="143"/>
      <c r="AD25" s="152"/>
      <c r="AE25" s="152"/>
      <c r="AF25" s="152"/>
      <c r="AH25" s="84"/>
      <c r="AI25" s="84"/>
      <c r="AJ25" s="84"/>
      <c r="AK25" s="84"/>
      <c r="AL25" s="84"/>
      <c r="AM25" s="84"/>
      <c r="AN25" s="84"/>
      <c r="AO25" s="84"/>
      <c r="AP25" s="84"/>
      <c r="AQ25" s="84"/>
      <c r="AR25" s="84"/>
    </row>
    <row r="26" spans="2:44" s="146" customFormat="1" ht="13.15" x14ac:dyDescent="0.25">
      <c r="B26" s="94"/>
      <c r="C26" s="94"/>
      <c r="D26" s="94"/>
      <c r="E26" s="94"/>
      <c r="F26" s="85"/>
      <c r="G26" s="85"/>
      <c r="H26" s="85"/>
      <c r="I26" s="85"/>
      <c r="J26" s="85"/>
      <c r="K26" s="85"/>
      <c r="L26" s="85"/>
      <c r="M26" s="85"/>
      <c r="N26" s="86"/>
      <c r="O26" s="86"/>
      <c r="P26" s="86"/>
      <c r="Q26" s="86"/>
      <c r="R26" s="87"/>
      <c r="S26" s="98"/>
      <c r="T26" s="141"/>
      <c r="U26" s="120"/>
      <c r="V26" s="135"/>
      <c r="W26" s="85"/>
      <c r="X26" s="118"/>
      <c r="Z26" s="82"/>
      <c r="AA26" s="82"/>
      <c r="AB26" s="145"/>
      <c r="AC26" s="143"/>
      <c r="AD26" s="152"/>
      <c r="AE26" s="152"/>
      <c r="AF26" s="152"/>
      <c r="AH26" s="84"/>
      <c r="AI26" s="84"/>
      <c r="AJ26" s="84"/>
      <c r="AK26" s="84"/>
      <c r="AL26" s="84"/>
      <c r="AM26" s="84"/>
      <c r="AN26" s="84"/>
      <c r="AO26" s="84"/>
      <c r="AP26" s="84"/>
      <c r="AQ26" s="84"/>
      <c r="AR26" s="84"/>
    </row>
    <row r="27" spans="2:44" s="146" customFormat="1" ht="13.15" x14ac:dyDescent="0.25">
      <c r="B27" s="94"/>
      <c r="C27" s="94"/>
      <c r="D27" s="94"/>
      <c r="E27" s="94"/>
      <c r="F27" s="85"/>
      <c r="G27" s="85"/>
      <c r="H27" s="85"/>
      <c r="I27" s="85"/>
      <c r="J27" s="85"/>
      <c r="K27" s="85"/>
      <c r="L27" s="85"/>
      <c r="M27" s="85"/>
      <c r="N27" s="86"/>
      <c r="O27" s="86"/>
      <c r="P27" s="86"/>
      <c r="Q27" s="86"/>
      <c r="R27" s="87"/>
      <c r="S27" s="98"/>
      <c r="T27" s="141"/>
      <c r="U27" s="120"/>
      <c r="V27" s="135"/>
      <c r="W27" s="85"/>
      <c r="X27" s="118"/>
      <c r="Z27" s="82"/>
      <c r="AA27" s="82"/>
      <c r="AB27" s="145"/>
      <c r="AC27" s="143"/>
      <c r="AD27" s="152"/>
      <c r="AE27" s="152"/>
      <c r="AF27" s="152"/>
      <c r="AH27" s="84"/>
      <c r="AI27" s="84"/>
      <c r="AJ27" s="84"/>
      <c r="AK27" s="84"/>
      <c r="AL27" s="84"/>
      <c r="AM27" s="84"/>
      <c r="AN27" s="84"/>
      <c r="AO27" s="84"/>
      <c r="AP27" s="84"/>
      <c r="AQ27" s="84"/>
      <c r="AR27" s="84"/>
    </row>
    <row r="28" spans="2:44" s="146" customFormat="1" ht="13.15" x14ac:dyDescent="0.25">
      <c r="B28" s="94"/>
      <c r="C28" s="94"/>
      <c r="D28" s="94"/>
      <c r="E28" s="94"/>
      <c r="F28" s="85"/>
      <c r="G28" s="85"/>
      <c r="H28" s="85"/>
      <c r="I28" s="85"/>
      <c r="J28" s="85"/>
      <c r="K28" s="85"/>
      <c r="L28" s="85"/>
      <c r="M28" s="85"/>
      <c r="N28" s="86"/>
      <c r="O28" s="86"/>
      <c r="P28" s="86"/>
      <c r="Q28" s="86"/>
      <c r="R28" s="87"/>
      <c r="S28" s="98"/>
      <c r="T28" s="141"/>
      <c r="U28" s="120"/>
      <c r="V28" s="135"/>
      <c r="W28" s="85"/>
      <c r="X28" s="118"/>
      <c r="Z28" s="82"/>
      <c r="AA28" s="82"/>
      <c r="AB28" s="145"/>
      <c r="AC28" s="143"/>
      <c r="AD28" s="152"/>
      <c r="AE28" s="152"/>
      <c r="AF28" s="152"/>
      <c r="AH28" s="84"/>
      <c r="AI28" s="84"/>
      <c r="AJ28" s="84"/>
      <c r="AK28" s="84"/>
      <c r="AL28" s="84"/>
      <c r="AM28" s="84"/>
      <c r="AN28" s="84"/>
      <c r="AO28" s="84"/>
      <c r="AP28" s="84"/>
      <c r="AQ28" s="84"/>
      <c r="AR28" s="84"/>
    </row>
    <row r="29" spans="2:44" s="146" customFormat="1" ht="13.15" x14ac:dyDescent="0.25">
      <c r="B29" s="94"/>
      <c r="C29" s="94"/>
      <c r="D29" s="94"/>
      <c r="E29" s="94"/>
      <c r="F29" s="85"/>
      <c r="G29" s="85"/>
      <c r="H29" s="85"/>
      <c r="I29" s="85"/>
      <c r="J29" s="85"/>
      <c r="K29" s="85"/>
      <c r="L29" s="85"/>
      <c r="M29" s="85"/>
      <c r="N29" s="86"/>
      <c r="O29" s="86"/>
      <c r="P29" s="86"/>
      <c r="Q29" s="86"/>
      <c r="R29" s="87"/>
      <c r="S29" s="98"/>
      <c r="T29" s="141"/>
      <c r="U29" s="120"/>
      <c r="V29" s="135"/>
      <c r="W29" s="85"/>
      <c r="X29" s="118"/>
      <c r="Z29" s="82"/>
      <c r="AA29" s="82"/>
      <c r="AB29" s="145"/>
      <c r="AC29" s="143"/>
      <c r="AD29" s="152"/>
      <c r="AE29" s="152"/>
      <c r="AF29" s="152"/>
      <c r="AH29" s="84"/>
      <c r="AI29" s="84"/>
      <c r="AJ29" s="84"/>
      <c r="AK29" s="84"/>
      <c r="AL29" s="84"/>
      <c r="AM29" s="84"/>
      <c r="AN29" s="84"/>
      <c r="AO29" s="84"/>
      <c r="AP29" s="84"/>
      <c r="AQ29" s="84"/>
      <c r="AR29" s="84"/>
    </row>
    <row r="30" spans="2:44" s="146" customFormat="1" ht="13.15" x14ac:dyDescent="0.25">
      <c r="B30" s="94"/>
      <c r="C30" s="94"/>
      <c r="D30" s="94"/>
      <c r="E30" s="94"/>
      <c r="F30" s="85"/>
      <c r="G30" s="85"/>
      <c r="H30" s="85"/>
      <c r="I30" s="85"/>
      <c r="J30" s="85"/>
      <c r="K30" s="85"/>
      <c r="L30" s="85"/>
      <c r="M30" s="85"/>
      <c r="N30" s="86"/>
      <c r="O30" s="86"/>
      <c r="P30" s="86"/>
      <c r="Q30" s="86"/>
      <c r="R30" s="87"/>
      <c r="S30" s="98"/>
      <c r="T30" s="141"/>
      <c r="U30" s="120"/>
      <c r="V30" s="135"/>
      <c r="W30" s="85"/>
      <c r="X30" s="118"/>
      <c r="Z30" s="82"/>
      <c r="AA30" s="82"/>
      <c r="AB30" s="145"/>
      <c r="AC30" s="143"/>
      <c r="AD30" s="152"/>
      <c r="AE30" s="152"/>
      <c r="AF30" s="152"/>
      <c r="AH30" s="84"/>
      <c r="AI30" s="84"/>
      <c r="AJ30" s="84"/>
      <c r="AK30" s="84"/>
      <c r="AL30" s="84"/>
      <c r="AM30" s="84"/>
      <c r="AN30" s="84"/>
      <c r="AO30" s="84"/>
      <c r="AP30" s="84"/>
      <c r="AQ30" s="84"/>
      <c r="AR30" s="84"/>
    </row>
    <row r="31" spans="2:44" s="146" customFormat="1" ht="13.15" x14ac:dyDescent="0.25">
      <c r="B31" s="94"/>
      <c r="C31" s="94"/>
      <c r="D31" s="94"/>
      <c r="E31" s="94"/>
      <c r="F31" s="85"/>
      <c r="G31" s="85"/>
      <c r="H31" s="85"/>
      <c r="I31" s="85"/>
      <c r="J31" s="85"/>
      <c r="K31" s="85"/>
      <c r="L31" s="85"/>
      <c r="M31" s="85"/>
      <c r="N31" s="86"/>
      <c r="O31" s="86"/>
      <c r="P31" s="86"/>
      <c r="Q31" s="86"/>
      <c r="R31" s="87"/>
      <c r="S31" s="98"/>
      <c r="T31" s="141"/>
      <c r="U31" s="120"/>
      <c r="V31" s="135"/>
      <c r="W31" s="85"/>
      <c r="X31" s="118"/>
      <c r="Z31" s="82"/>
      <c r="AA31" s="82"/>
      <c r="AB31" s="145"/>
      <c r="AC31" s="143"/>
      <c r="AD31" s="152"/>
      <c r="AE31" s="152"/>
      <c r="AF31" s="152"/>
      <c r="AH31" s="84"/>
      <c r="AI31" s="84"/>
      <c r="AJ31" s="84"/>
      <c r="AK31" s="84"/>
      <c r="AL31" s="84"/>
      <c r="AM31" s="84"/>
      <c r="AN31" s="84"/>
      <c r="AO31" s="84"/>
      <c r="AP31" s="84"/>
      <c r="AQ31" s="84"/>
      <c r="AR31" s="84"/>
    </row>
    <row r="32" spans="2:44" s="146" customFormat="1" ht="13.15" x14ac:dyDescent="0.25">
      <c r="B32" s="94"/>
      <c r="C32" s="94"/>
      <c r="D32" s="94"/>
      <c r="E32" s="94"/>
      <c r="F32" s="85"/>
      <c r="G32" s="85"/>
      <c r="H32" s="85"/>
      <c r="I32" s="85"/>
      <c r="J32" s="85"/>
      <c r="K32" s="85"/>
      <c r="L32" s="85"/>
      <c r="M32" s="85"/>
      <c r="N32" s="86"/>
      <c r="O32" s="86"/>
      <c r="P32" s="86"/>
      <c r="Q32" s="86"/>
      <c r="R32" s="87"/>
      <c r="S32" s="98"/>
      <c r="T32" s="141"/>
      <c r="U32" s="120"/>
      <c r="V32" s="135"/>
      <c r="W32" s="85"/>
      <c r="X32" s="118"/>
      <c r="Z32" s="82"/>
      <c r="AA32" s="82"/>
      <c r="AB32" s="145"/>
      <c r="AC32" s="143"/>
      <c r="AD32" s="152"/>
      <c r="AE32" s="152"/>
      <c r="AF32" s="152"/>
      <c r="AH32" s="84"/>
      <c r="AI32" s="84"/>
      <c r="AJ32" s="84"/>
      <c r="AK32" s="84"/>
      <c r="AL32" s="84"/>
      <c r="AM32" s="84"/>
      <c r="AN32" s="84"/>
      <c r="AO32" s="84"/>
      <c r="AP32" s="84"/>
      <c r="AQ32" s="84"/>
      <c r="AR32" s="84"/>
    </row>
    <row r="33" spans="2:44" s="146" customFormat="1" x14ac:dyDescent="0.2">
      <c r="B33" s="94"/>
      <c r="C33" s="94"/>
      <c r="D33" s="94"/>
      <c r="E33" s="94"/>
      <c r="F33" s="85"/>
      <c r="G33" s="85"/>
      <c r="H33" s="85"/>
      <c r="I33" s="85"/>
      <c r="J33" s="85"/>
      <c r="K33" s="85"/>
      <c r="L33" s="85"/>
      <c r="M33" s="85"/>
      <c r="N33" s="86"/>
      <c r="O33" s="86"/>
      <c r="P33" s="86"/>
      <c r="Q33" s="86"/>
      <c r="R33" s="87"/>
      <c r="S33" s="98"/>
      <c r="T33" s="141"/>
      <c r="U33" s="120"/>
      <c r="V33" s="135"/>
      <c r="W33" s="85"/>
      <c r="X33" s="118"/>
      <c r="Z33" s="82"/>
      <c r="AA33" s="82"/>
      <c r="AB33" s="145"/>
      <c r="AC33" s="143"/>
      <c r="AD33" s="152"/>
      <c r="AE33" s="152"/>
      <c r="AF33" s="152"/>
      <c r="AH33" s="84"/>
      <c r="AI33" s="84"/>
      <c r="AJ33" s="84"/>
      <c r="AK33" s="84"/>
      <c r="AL33" s="84"/>
      <c r="AM33" s="84"/>
      <c r="AN33" s="84"/>
      <c r="AO33" s="84"/>
      <c r="AP33" s="84"/>
      <c r="AQ33" s="84"/>
      <c r="AR33" s="84"/>
    </row>
    <row r="34" spans="2:44" s="146" customFormat="1" x14ac:dyDescent="0.2">
      <c r="B34" s="94"/>
      <c r="C34" s="94"/>
      <c r="D34" s="94"/>
      <c r="E34" s="94"/>
      <c r="F34" s="85"/>
      <c r="G34" s="85"/>
      <c r="H34" s="85"/>
      <c r="I34" s="85"/>
      <c r="J34" s="85"/>
      <c r="K34" s="85"/>
      <c r="L34" s="85"/>
      <c r="M34" s="85"/>
      <c r="N34" s="86"/>
      <c r="O34" s="86"/>
      <c r="P34" s="86"/>
      <c r="Q34" s="86"/>
      <c r="R34" s="87"/>
      <c r="S34" s="98"/>
      <c r="T34" s="141"/>
      <c r="U34" s="120"/>
      <c r="V34" s="135"/>
      <c r="W34" s="85"/>
      <c r="X34" s="118"/>
      <c r="Z34" s="82"/>
      <c r="AA34" s="82"/>
      <c r="AB34" s="145"/>
      <c r="AC34" s="143"/>
      <c r="AD34" s="152"/>
      <c r="AE34" s="152"/>
      <c r="AF34" s="152"/>
      <c r="AH34" s="84"/>
      <c r="AI34" s="84"/>
      <c r="AJ34" s="84"/>
      <c r="AK34" s="84"/>
      <c r="AL34" s="84"/>
      <c r="AM34" s="84"/>
      <c r="AN34" s="84"/>
      <c r="AO34" s="84"/>
      <c r="AP34" s="84"/>
      <c r="AQ34" s="84"/>
      <c r="AR34" s="84"/>
    </row>
    <row r="35" spans="2:44" s="146" customFormat="1" x14ac:dyDescent="0.2">
      <c r="B35" s="94"/>
      <c r="C35" s="94"/>
      <c r="D35" s="94"/>
      <c r="E35" s="94"/>
      <c r="F35" s="85"/>
      <c r="G35" s="85"/>
      <c r="H35" s="85"/>
      <c r="I35" s="85"/>
      <c r="J35" s="85"/>
      <c r="K35" s="85"/>
      <c r="L35" s="85"/>
      <c r="M35" s="85"/>
      <c r="N35" s="86"/>
      <c r="O35" s="86"/>
      <c r="P35" s="86"/>
      <c r="Q35" s="86"/>
      <c r="R35" s="87"/>
      <c r="S35" s="98"/>
      <c r="T35" s="141"/>
      <c r="U35" s="120"/>
      <c r="V35" s="135"/>
      <c r="W35" s="85"/>
      <c r="X35" s="118"/>
      <c r="Z35" s="82"/>
      <c r="AA35" s="82"/>
      <c r="AB35" s="145"/>
      <c r="AC35" s="143"/>
      <c r="AD35" s="152"/>
      <c r="AE35" s="152"/>
      <c r="AF35" s="152"/>
      <c r="AH35" s="84"/>
      <c r="AI35" s="84"/>
      <c r="AJ35" s="84"/>
      <c r="AK35" s="84"/>
      <c r="AL35" s="84"/>
      <c r="AM35" s="84"/>
      <c r="AN35" s="84"/>
      <c r="AO35" s="84"/>
      <c r="AP35" s="84"/>
      <c r="AQ35" s="84"/>
      <c r="AR35" s="84"/>
    </row>
    <row r="36" spans="2:44" s="146" customFormat="1" x14ac:dyDescent="0.2">
      <c r="B36" s="94"/>
      <c r="C36" s="94"/>
      <c r="D36" s="94"/>
      <c r="E36" s="94"/>
      <c r="F36" s="85"/>
      <c r="G36" s="85"/>
      <c r="H36" s="85"/>
      <c r="I36" s="85"/>
      <c r="J36" s="85"/>
      <c r="K36" s="85"/>
      <c r="L36" s="85"/>
      <c r="M36" s="85"/>
      <c r="N36" s="86"/>
      <c r="O36" s="86"/>
      <c r="P36" s="86"/>
      <c r="Q36" s="86"/>
      <c r="R36" s="87"/>
      <c r="S36" s="98"/>
      <c r="T36" s="141"/>
      <c r="U36" s="120"/>
      <c r="V36" s="135"/>
      <c r="W36" s="85"/>
      <c r="X36" s="118"/>
      <c r="Z36" s="82"/>
      <c r="AA36" s="82"/>
      <c r="AB36" s="145"/>
      <c r="AC36" s="143"/>
      <c r="AD36" s="152"/>
      <c r="AE36" s="152"/>
      <c r="AF36" s="152"/>
      <c r="AH36" s="84"/>
      <c r="AI36" s="84"/>
      <c r="AJ36" s="84"/>
      <c r="AK36" s="84"/>
      <c r="AL36" s="84"/>
      <c r="AM36" s="84"/>
      <c r="AN36" s="84"/>
      <c r="AO36" s="84"/>
      <c r="AP36" s="84"/>
      <c r="AQ36" s="84"/>
      <c r="AR36" s="84"/>
    </row>
    <row r="37" spans="2:44" s="146" customFormat="1" x14ac:dyDescent="0.2">
      <c r="B37" s="94"/>
      <c r="C37" s="94"/>
      <c r="D37" s="94"/>
      <c r="E37" s="94"/>
      <c r="F37" s="85"/>
      <c r="G37" s="85"/>
      <c r="H37" s="85"/>
      <c r="I37" s="85"/>
      <c r="J37" s="85"/>
      <c r="K37" s="85"/>
      <c r="L37" s="85"/>
      <c r="M37" s="85"/>
      <c r="N37" s="86"/>
      <c r="O37" s="86"/>
      <c r="P37" s="86"/>
      <c r="Q37" s="86"/>
      <c r="R37" s="87"/>
      <c r="S37" s="98"/>
      <c r="T37" s="141"/>
      <c r="U37" s="120"/>
      <c r="V37" s="135"/>
      <c r="W37" s="85"/>
      <c r="X37" s="118"/>
      <c r="Z37" s="82"/>
      <c r="AA37" s="82"/>
      <c r="AB37" s="145"/>
      <c r="AC37" s="143"/>
      <c r="AD37" s="152"/>
      <c r="AE37" s="152"/>
      <c r="AF37" s="152"/>
      <c r="AH37" s="84"/>
      <c r="AI37" s="84"/>
      <c r="AJ37" s="84"/>
      <c r="AK37" s="84"/>
      <c r="AL37" s="84"/>
      <c r="AM37" s="84"/>
      <c r="AN37" s="84"/>
      <c r="AO37" s="84"/>
      <c r="AP37" s="84"/>
      <c r="AQ37" s="84"/>
      <c r="AR37" s="84"/>
    </row>
    <row r="38" spans="2:44" s="146" customFormat="1" x14ac:dyDescent="0.2">
      <c r="B38" s="94"/>
      <c r="C38" s="94"/>
      <c r="D38" s="94"/>
      <c r="E38" s="94"/>
      <c r="F38" s="85"/>
      <c r="G38" s="85"/>
      <c r="H38" s="85"/>
      <c r="I38" s="85"/>
      <c r="J38" s="85"/>
      <c r="K38" s="85"/>
      <c r="L38" s="85"/>
      <c r="M38" s="85"/>
      <c r="N38" s="86"/>
      <c r="O38" s="86"/>
      <c r="P38" s="86"/>
      <c r="Q38" s="86"/>
      <c r="R38" s="87"/>
      <c r="S38" s="98"/>
      <c r="T38" s="141"/>
      <c r="U38" s="120"/>
      <c r="V38" s="135"/>
      <c r="W38" s="85"/>
      <c r="X38" s="118"/>
      <c r="Z38" s="82"/>
      <c r="AA38" s="82"/>
      <c r="AB38" s="145"/>
      <c r="AC38" s="143"/>
      <c r="AD38" s="152"/>
      <c r="AE38" s="152"/>
      <c r="AF38" s="152"/>
      <c r="AH38" s="84"/>
      <c r="AI38" s="84"/>
      <c r="AJ38" s="84"/>
      <c r="AK38" s="84"/>
      <c r="AL38" s="84"/>
      <c r="AM38" s="84"/>
      <c r="AN38" s="84"/>
      <c r="AO38" s="84"/>
      <c r="AP38" s="84"/>
      <c r="AQ38" s="84"/>
      <c r="AR38" s="84"/>
    </row>
    <row r="39" spans="2:44" s="146" customFormat="1" x14ac:dyDescent="0.2">
      <c r="B39" s="94"/>
      <c r="C39" s="94"/>
      <c r="D39" s="94"/>
      <c r="E39" s="94"/>
      <c r="F39" s="85"/>
      <c r="G39" s="85"/>
      <c r="H39" s="85"/>
      <c r="I39" s="85"/>
      <c r="J39" s="85"/>
      <c r="K39" s="85"/>
      <c r="L39" s="85"/>
      <c r="M39" s="85"/>
      <c r="N39" s="86"/>
      <c r="O39" s="86"/>
      <c r="P39" s="86"/>
      <c r="Q39" s="86"/>
      <c r="R39" s="87"/>
      <c r="S39" s="98"/>
      <c r="T39" s="141"/>
      <c r="U39" s="120"/>
      <c r="V39" s="135"/>
      <c r="W39" s="85"/>
      <c r="X39" s="118"/>
      <c r="Z39" s="82"/>
      <c r="AA39" s="82"/>
      <c r="AB39" s="145"/>
      <c r="AC39" s="143"/>
      <c r="AD39" s="152"/>
      <c r="AE39" s="152"/>
      <c r="AF39" s="152"/>
      <c r="AH39" s="84"/>
      <c r="AI39" s="84"/>
      <c r="AJ39" s="84"/>
      <c r="AK39" s="84"/>
      <c r="AL39" s="84"/>
      <c r="AM39" s="84"/>
      <c r="AN39" s="84"/>
      <c r="AO39" s="84"/>
      <c r="AP39" s="84"/>
      <c r="AQ39" s="84"/>
      <c r="AR39" s="84"/>
    </row>
    <row r="40" spans="2:44" s="146" customFormat="1" x14ac:dyDescent="0.2">
      <c r="B40" s="94"/>
      <c r="C40" s="94"/>
      <c r="D40" s="94"/>
      <c r="E40" s="94"/>
      <c r="F40" s="85"/>
      <c r="G40" s="85"/>
      <c r="H40" s="85"/>
      <c r="I40" s="85"/>
      <c r="J40" s="85"/>
      <c r="K40" s="85"/>
      <c r="L40" s="85"/>
      <c r="M40" s="85"/>
      <c r="N40" s="86"/>
      <c r="O40" s="86"/>
      <c r="P40" s="86"/>
      <c r="Q40" s="86"/>
      <c r="R40" s="87"/>
      <c r="S40" s="98"/>
      <c r="T40" s="141"/>
      <c r="U40" s="120"/>
      <c r="V40" s="135"/>
      <c r="W40" s="85"/>
      <c r="X40" s="118"/>
      <c r="Z40" s="82"/>
      <c r="AA40" s="82"/>
      <c r="AB40" s="145"/>
      <c r="AC40" s="143"/>
      <c r="AD40" s="152"/>
      <c r="AE40" s="152"/>
      <c r="AF40" s="152"/>
      <c r="AH40" s="84"/>
      <c r="AI40" s="84"/>
      <c r="AJ40" s="84"/>
      <c r="AK40" s="84"/>
      <c r="AL40" s="84"/>
      <c r="AM40" s="84"/>
      <c r="AN40" s="84"/>
      <c r="AO40" s="84"/>
      <c r="AP40" s="84"/>
      <c r="AQ40" s="84"/>
      <c r="AR40" s="84"/>
    </row>
    <row r="41" spans="2:44" s="146" customFormat="1" x14ac:dyDescent="0.2">
      <c r="B41" s="94"/>
      <c r="C41" s="94"/>
      <c r="D41" s="94"/>
      <c r="E41" s="94"/>
      <c r="F41" s="85"/>
      <c r="G41" s="85"/>
      <c r="H41" s="85"/>
      <c r="I41" s="85"/>
      <c r="J41" s="85"/>
      <c r="K41" s="85"/>
      <c r="L41" s="85"/>
      <c r="M41" s="85"/>
      <c r="N41" s="86"/>
      <c r="O41" s="86"/>
      <c r="P41" s="86"/>
      <c r="Q41" s="86"/>
      <c r="R41" s="87"/>
      <c r="S41" s="98"/>
      <c r="T41" s="141"/>
      <c r="U41" s="120"/>
      <c r="V41" s="135"/>
      <c r="W41" s="85"/>
      <c r="X41" s="118"/>
      <c r="Z41" s="82"/>
      <c r="AA41" s="82"/>
      <c r="AB41" s="145"/>
      <c r="AC41" s="143"/>
      <c r="AD41" s="152"/>
      <c r="AE41" s="152"/>
      <c r="AF41" s="152"/>
      <c r="AH41" s="84"/>
      <c r="AI41" s="84"/>
      <c r="AJ41" s="84"/>
      <c r="AK41" s="84"/>
      <c r="AL41" s="84"/>
      <c r="AM41" s="84"/>
      <c r="AN41" s="84"/>
      <c r="AO41" s="84"/>
      <c r="AP41" s="84"/>
      <c r="AQ41" s="84"/>
      <c r="AR41" s="84"/>
    </row>
    <row r="42" spans="2:44" s="146" customFormat="1" x14ac:dyDescent="0.2">
      <c r="B42" s="94"/>
      <c r="C42" s="94"/>
      <c r="D42" s="94"/>
      <c r="E42" s="94"/>
      <c r="F42" s="85"/>
      <c r="G42" s="85"/>
      <c r="H42" s="85"/>
      <c r="I42" s="85"/>
      <c r="J42" s="85"/>
      <c r="K42" s="85"/>
      <c r="L42" s="85"/>
      <c r="M42" s="85"/>
      <c r="N42" s="86"/>
      <c r="O42" s="86"/>
      <c r="P42" s="86"/>
      <c r="Q42" s="86"/>
      <c r="R42" s="87"/>
      <c r="S42" s="98"/>
      <c r="T42" s="141"/>
      <c r="U42" s="120"/>
      <c r="V42" s="135"/>
      <c r="W42" s="85"/>
      <c r="X42" s="118"/>
      <c r="Z42" s="82"/>
      <c r="AA42" s="82"/>
      <c r="AB42" s="145"/>
      <c r="AC42" s="143"/>
      <c r="AD42" s="152"/>
      <c r="AE42" s="152"/>
      <c r="AF42" s="152"/>
      <c r="AH42" s="84"/>
      <c r="AI42" s="84"/>
      <c r="AJ42" s="84"/>
      <c r="AK42" s="84"/>
      <c r="AL42" s="84"/>
      <c r="AM42" s="84"/>
      <c r="AN42" s="84"/>
      <c r="AO42" s="84"/>
      <c r="AP42" s="84"/>
      <c r="AQ42" s="84"/>
      <c r="AR42" s="84"/>
    </row>
    <row r="43" spans="2:44" s="146" customFormat="1" x14ac:dyDescent="0.2">
      <c r="B43" s="94"/>
      <c r="C43" s="94"/>
      <c r="D43" s="94"/>
      <c r="E43" s="94"/>
      <c r="F43" s="85"/>
      <c r="G43" s="85"/>
      <c r="H43" s="85"/>
      <c r="I43" s="85"/>
      <c r="J43" s="85"/>
      <c r="K43" s="85"/>
      <c r="L43" s="85"/>
      <c r="M43" s="85"/>
      <c r="N43" s="86"/>
      <c r="O43" s="86"/>
      <c r="P43" s="86"/>
      <c r="Q43" s="86"/>
      <c r="R43" s="87"/>
      <c r="S43" s="98"/>
      <c r="T43" s="141"/>
      <c r="U43" s="120"/>
      <c r="V43" s="135"/>
      <c r="W43" s="85"/>
      <c r="X43" s="118"/>
      <c r="Z43" s="82"/>
      <c r="AA43" s="82"/>
      <c r="AB43" s="145"/>
      <c r="AC43" s="143"/>
      <c r="AD43" s="152"/>
      <c r="AE43" s="152"/>
      <c r="AF43" s="152"/>
      <c r="AH43" s="84"/>
      <c r="AI43" s="84"/>
      <c r="AJ43" s="84"/>
      <c r="AK43" s="84"/>
      <c r="AL43" s="84"/>
      <c r="AM43" s="84"/>
      <c r="AN43" s="84"/>
      <c r="AO43" s="84"/>
      <c r="AP43" s="84"/>
      <c r="AQ43" s="84"/>
      <c r="AR43" s="84"/>
    </row>
    <row r="44" spans="2:44" s="146" customFormat="1" x14ac:dyDescent="0.2">
      <c r="B44" s="94"/>
      <c r="C44" s="94"/>
      <c r="D44" s="94"/>
      <c r="E44" s="94"/>
      <c r="F44" s="85"/>
      <c r="G44" s="85"/>
      <c r="H44" s="85"/>
      <c r="I44" s="85"/>
      <c r="J44" s="85"/>
      <c r="K44" s="85"/>
      <c r="L44" s="85"/>
      <c r="M44" s="85"/>
      <c r="N44" s="86"/>
      <c r="O44" s="86"/>
      <c r="P44" s="86"/>
      <c r="Q44" s="86"/>
      <c r="R44" s="87"/>
      <c r="S44" s="98"/>
      <c r="T44" s="141"/>
      <c r="U44" s="120"/>
      <c r="V44" s="135"/>
      <c r="W44" s="85"/>
      <c r="X44" s="118"/>
      <c r="Z44" s="82"/>
      <c r="AA44" s="82"/>
      <c r="AB44" s="145"/>
      <c r="AC44" s="143"/>
      <c r="AD44" s="152"/>
      <c r="AE44" s="152"/>
      <c r="AF44" s="152"/>
      <c r="AH44" s="84"/>
      <c r="AI44" s="84"/>
      <c r="AJ44" s="84"/>
      <c r="AK44" s="84"/>
      <c r="AL44" s="84"/>
      <c r="AM44" s="84"/>
      <c r="AN44" s="84"/>
      <c r="AO44" s="84"/>
      <c r="AP44" s="84"/>
      <c r="AQ44" s="84"/>
      <c r="AR44" s="84"/>
    </row>
    <row r="45" spans="2:44" s="146" customFormat="1" x14ac:dyDescent="0.2">
      <c r="B45" s="94"/>
      <c r="C45" s="94"/>
      <c r="D45" s="94"/>
      <c r="E45" s="94"/>
      <c r="F45" s="85"/>
      <c r="G45" s="85"/>
      <c r="H45" s="85"/>
      <c r="I45" s="85"/>
      <c r="J45" s="85"/>
      <c r="K45" s="85"/>
      <c r="L45" s="85"/>
      <c r="M45" s="85"/>
      <c r="N45" s="86"/>
      <c r="O45" s="86"/>
      <c r="P45" s="86"/>
      <c r="Q45" s="86"/>
      <c r="R45" s="87"/>
      <c r="S45" s="98"/>
      <c r="T45" s="141"/>
      <c r="U45" s="120"/>
      <c r="V45" s="135"/>
      <c r="W45" s="85"/>
      <c r="X45" s="118"/>
      <c r="Z45" s="82"/>
      <c r="AA45" s="82"/>
      <c r="AB45" s="145"/>
      <c r="AC45" s="143"/>
      <c r="AD45" s="152"/>
      <c r="AE45" s="152"/>
      <c r="AF45" s="152"/>
      <c r="AH45" s="84"/>
      <c r="AI45" s="84"/>
      <c r="AJ45" s="84"/>
      <c r="AK45" s="84"/>
      <c r="AL45" s="84"/>
      <c r="AM45" s="84"/>
      <c r="AN45" s="84"/>
      <c r="AO45" s="84"/>
      <c r="AP45" s="84"/>
      <c r="AQ45" s="84"/>
      <c r="AR45" s="84"/>
    </row>
    <row r="46" spans="2:44" s="146" customFormat="1" x14ac:dyDescent="0.2">
      <c r="B46" s="94"/>
      <c r="C46" s="94"/>
      <c r="D46" s="94"/>
      <c r="E46" s="94"/>
      <c r="F46" s="85"/>
      <c r="G46" s="85"/>
      <c r="H46" s="85"/>
      <c r="I46" s="85"/>
      <c r="J46" s="85"/>
      <c r="K46" s="85"/>
      <c r="L46" s="85"/>
      <c r="M46" s="85"/>
      <c r="N46" s="86"/>
      <c r="O46" s="86"/>
      <c r="P46" s="86"/>
      <c r="Q46" s="86"/>
      <c r="R46" s="87"/>
      <c r="S46" s="98"/>
      <c r="T46" s="141"/>
      <c r="U46" s="120"/>
      <c r="V46" s="135"/>
      <c r="W46" s="85"/>
      <c r="X46" s="118"/>
      <c r="Z46" s="82"/>
      <c r="AA46" s="82"/>
      <c r="AB46" s="145"/>
      <c r="AC46" s="143"/>
      <c r="AD46" s="152"/>
      <c r="AE46" s="152"/>
      <c r="AF46" s="152"/>
      <c r="AH46" s="84"/>
      <c r="AI46" s="84"/>
      <c r="AJ46" s="84"/>
      <c r="AK46" s="84"/>
      <c r="AL46" s="84"/>
      <c r="AM46" s="84"/>
      <c r="AN46" s="84"/>
      <c r="AO46" s="84"/>
      <c r="AP46" s="84"/>
      <c r="AQ46" s="84"/>
      <c r="AR46" s="84"/>
    </row>
    <row r="47" spans="2:44" s="146" customFormat="1" x14ac:dyDescent="0.2">
      <c r="B47" s="94"/>
      <c r="C47" s="94"/>
      <c r="D47" s="94"/>
      <c r="E47" s="94"/>
      <c r="F47" s="85"/>
      <c r="G47" s="85"/>
      <c r="H47" s="85"/>
      <c r="I47" s="85"/>
      <c r="J47" s="85"/>
      <c r="K47" s="85"/>
      <c r="L47" s="85"/>
      <c r="M47" s="85"/>
      <c r="N47" s="86"/>
      <c r="O47" s="86"/>
      <c r="P47" s="86"/>
      <c r="Q47" s="86"/>
      <c r="R47" s="87"/>
      <c r="S47" s="98"/>
      <c r="T47" s="141"/>
      <c r="U47" s="120"/>
      <c r="V47" s="135"/>
      <c r="W47" s="85"/>
      <c r="X47" s="118"/>
      <c r="Z47" s="82"/>
      <c r="AA47" s="82"/>
      <c r="AB47" s="145"/>
      <c r="AC47" s="143"/>
      <c r="AD47" s="152"/>
      <c r="AE47" s="152"/>
      <c r="AF47" s="152"/>
      <c r="AH47" s="84"/>
      <c r="AI47" s="84"/>
      <c r="AJ47" s="84"/>
      <c r="AK47" s="84"/>
      <c r="AL47" s="84"/>
      <c r="AM47" s="84"/>
      <c r="AN47" s="84"/>
      <c r="AO47" s="84"/>
      <c r="AP47" s="84"/>
      <c r="AQ47" s="84"/>
      <c r="AR47" s="84"/>
    </row>
    <row r="48" spans="2:44" s="146" customFormat="1" x14ac:dyDescent="0.2">
      <c r="B48" s="94"/>
      <c r="C48" s="94"/>
      <c r="D48" s="94"/>
      <c r="E48" s="94"/>
      <c r="F48" s="85"/>
      <c r="G48" s="85"/>
      <c r="H48" s="85"/>
      <c r="I48" s="85"/>
      <c r="J48" s="85"/>
      <c r="K48" s="85"/>
      <c r="L48" s="85"/>
      <c r="M48" s="85"/>
      <c r="N48" s="86"/>
      <c r="O48" s="86"/>
      <c r="P48" s="86"/>
      <c r="Q48" s="86"/>
      <c r="R48" s="87"/>
      <c r="S48" s="98"/>
      <c r="T48" s="141"/>
      <c r="U48" s="120"/>
      <c r="V48" s="135"/>
      <c r="W48" s="85"/>
      <c r="X48" s="118"/>
      <c r="Z48" s="82"/>
      <c r="AA48" s="82"/>
      <c r="AB48" s="145"/>
      <c r="AC48" s="143"/>
      <c r="AD48" s="152"/>
      <c r="AE48" s="152"/>
      <c r="AF48" s="152"/>
      <c r="AH48" s="84"/>
      <c r="AI48" s="84"/>
      <c r="AJ48" s="84"/>
      <c r="AK48" s="84"/>
      <c r="AL48" s="84"/>
      <c r="AM48" s="84"/>
      <c r="AN48" s="84"/>
      <c r="AO48" s="84"/>
      <c r="AP48" s="84"/>
      <c r="AQ48" s="84"/>
      <c r="AR48" s="84"/>
    </row>
    <row r="49" spans="2:44" s="146" customFormat="1" x14ac:dyDescent="0.2">
      <c r="B49" s="94"/>
      <c r="C49" s="94"/>
      <c r="D49" s="94"/>
      <c r="E49" s="94"/>
      <c r="F49" s="85"/>
      <c r="G49" s="85"/>
      <c r="H49" s="85"/>
      <c r="I49" s="85"/>
      <c r="J49" s="85"/>
      <c r="K49" s="85"/>
      <c r="L49" s="85"/>
      <c r="M49" s="85"/>
      <c r="N49" s="86"/>
      <c r="O49" s="86"/>
      <c r="P49" s="86"/>
      <c r="Q49" s="86"/>
      <c r="R49" s="87"/>
      <c r="S49" s="98"/>
      <c r="T49" s="141"/>
      <c r="U49" s="120"/>
      <c r="V49" s="135"/>
      <c r="W49" s="85"/>
      <c r="X49" s="118"/>
      <c r="Z49" s="82"/>
      <c r="AA49" s="82"/>
      <c r="AB49" s="145"/>
      <c r="AC49" s="143"/>
      <c r="AD49" s="152"/>
      <c r="AE49" s="152"/>
      <c r="AF49" s="152"/>
      <c r="AH49" s="84"/>
      <c r="AI49" s="84"/>
      <c r="AJ49" s="84"/>
      <c r="AK49" s="84"/>
      <c r="AL49" s="84"/>
      <c r="AM49" s="84"/>
      <c r="AN49" s="84"/>
      <c r="AO49" s="84"/>
      <c r="AP49" s="84"/>
      <c r="AQ49" s="84"/>
      <c r="AR49" s="84"/>
    </row>
    <row r="50" spans="2:44" s="146" customFormat="1" x14ac:dyDescent="0.2">
      <c r="B50" s="94"/>
      <c r="C50" s="94"/>
      <c r="D50" s="94"/>
      <c r="E50" s="94"/>
      <c r="F50" s="85"/>
      <c r="G50" s="85"/>
      <c r="H50" s="85"/>
      <c r="I50" s="85"/>
      <c r="J50" s="85"/>
      <c r="K50" s="85"/>
      <c r="L50" s="85"/>
      <c r="M50" s="85"/>
      <c r="N50" s="86"/>
      <c r="O50" s="86"/>
      <c r="P50" s="86"/>
      <c r="Q50" s="86"/>
      <c r="R50" s="87"/>
      <c r="S50" s="98"/>
      <c r="T50" s="141"/>
      <c r="U50" s="120"/>
      <c r="V50" s="135"/>
      <c r="W50" s="85"/>
      <c r="X50" s="118"/>
      <c r="Z50" s="82"/>
      <c r="AA50" s="82"/>
      <c r="AB50" s="145"/>
      <c r="AC50" s="143"/>
      <c r="AD50" s="152"/>
      <c r="AE50" s="152"/>
      <c r="AF50" s="152"/>
      <c r="AH50" s="84"/>
      <c r="AI50" s="84"/>
      <c r="AJ50" s="84"/>
      <c r="AK50" s="84"/>
      <c r="AL50" s="84"/>
      <c r="AM50" s="84"/>
      <c r="AN50" s="84"/>
      <c r="AO50" s="84"/>
      <c r="AP50" s="84"/>
      <c r="AQ50" s="84"/>
      <c r="AR50" s="84"/>
    </row>
    <row r="51" spans="2:44" s="146" customFormat="1" x14ac:dyDescent="0.2">
      <c r="B51" s="94"/>
      <c r="C51" s="94"/>
      <c r="D51" s="94"/>
      <c r="E51" s="94"/>
      <c r="F51" s="85"/>
      <c r="G51" s="85"/>
      <c r="H51" s="85"/>
      <c r="I51" s="85"/>
      <c r="J51" s="85"/>
      <c r="K51" s="85"/>
      <c r="L51" s="85"/>
      <c r="M51" s="85"/>
      <c r="N51" s="86"/>
      <c r="O51" s="86"/>
      <c r="P51" s="86"/>
      <c r="Q51" s="86"/>
      <c r="R51" s="87"/>
      <c r="S51" s="98"/>
      <c r="T51" s="141"/>
      <c r="U51" s="120"/>
      <c r="V51" s="135"/>
      <c r="W51" s="85"/>
      <c r="X51" s="118"/>
      <c r="Z51" s="82"/>
      <c r="AA51" s="82"/>
      <c r="AB51" s="145"/>
      <c r="AC51" s="143"/>
      <c r="AD51" s="152"/>
      <c r="AE51" s="152"/>
      <c r="AF51" s="152"/>
      <c r="AH51" s="84"/>
      <c r="AI51" s="84"/>
      <c r="AJ51" s="84"/>
      <c r="AK51" s="84"/>
      <c r="AL51" s="84"/>
      <c r="AM51" s="84"/>
      <c r="AN51" s="84"/>
      <c r="AO51" s="84"/>
      <c r="AP51" s="84"/>
      <c r="AQ51" s="84"/>
      <c r="AR51" s="84"/>
    </row>
    <row r="52" spans="2:44" s="146" customFormat="1" x14ac:dyDescent="0.2">
      <c r="B52" s="94"/>
      <c r="C52" s="94"/>
      <c r="D52" s="94"/>
      <c r="E52" s="94"/>
      <c r="F52" s="85"/>
      <c r="G52" s="85"/>
      <c r="H52" s="85"/>
      <c r="I52" s="85"/>
      <c r="J52" s="85"/>
      <c r="K52" s="85"/>
      <c r="L52" s="85"/>
      <c r="M52" s="85"/>
      <c r="N52" s="86"/>
      <c r="O52" s="86"/>
      <c r="P52" s="86"/>
      <c r="Q52" s="86"/>
      <c r="R52" s="87"/>
      <c r="S52" s="98"/>
      <c r="T52" s="141"/>
      <c r="U52" s="120"/>
      <c r="V52" s="135"/>
      <c r="W52" s="85"/>
      <c r="X52" s="118"/>
      <c r="Z52" s="82"/>
      <c r="AA52" s="82"/>
      <c r="AB52" s="145"/>
      <c r="AC52" s="143"/>
      <c r="AD52" s="152"/>
      <c r="AE52" s="152"/>
      <c r="AF52" s="152"/>
      <c r="AH52" s="84"/>
      <c r="AI52" s="84"/>
      <c r="AJ52" s="84"/>
      <c r="AK52" s="84"/>
      <c r="AL52" s="84"/>
      <c r="AM52" s="84"/>
      <c r="AN52" s="84"/>
      <c r="AO52" s="84"/>
      <c r="AP52" s="84"/>
      <c r="AQ52" s="84"/>
      <c r="AR52" s="84"/>
    </row>
    <row r="53" spans="2:44" s="146" customFormat="1" x14ac:dyDescent="0.2">
      <c r="B53" s="94"/>
      <c r="C53" s="94"/>
      <c r="D53" s="94"/>
      <c r="E53" s="94"/>
      <c r="F53" s="85"/>
      <c r="G53" s="85"/>
      <c r="H53" s="85"/>
      <c r="I53" s="85"/>
      <c r="J53" s="85"/>
      <c r="K53" s="85"/>
      <c r="L53" s="85"/>
      <c r="M53" s="85"/>
      <c r="N53" s="86"/>
      <c r="O53" s="86"/>
      <c r="P53" s="86"/>
      <c r="Q53" s="86"/>
      <c r="R53" s="87"/>
      <c r="S53" s="98"/>
      <c r="T53" s="141"/>
      <c r="U53" s="120"/>
      <c r="V53" s="135"/>
      <c r="W53" s="85"/>
      <c r="X53" s="118"/>
      <c r="Z53" s="82"/>
      <c r="AA53" s="82"/>
      <c r="AB53" s="145"/>
      <c r="AC53" s="143"/>
      <c r="AD53" s="152"/>
      <c r="AE53" s="152"/>
      <c r="AF53" s="152"/>
      <c r="AH53" s="84"/>
      <c r="AI53" s="84"/>
      <c r="AJ53" s="84"/>
      <c r="AK53" s="84"/>
      <c r="AL53" s="84"/>
      <c r="AM53" s="84"/>
      <c r="AN53" s="84"/>
      <c r="AO53" s="84"/>
      <c r="AP53" s="84"/>
      <c r="AQ53" s="84"/>
      <c r="AR53" s="84"/>
    </row>
    <row r="54" spans="2:44" s="146" customFormat="1" x14ac:dyDescent="0.2">
      <c r="B54" s="94"/>
      <c r="C54" s="94"/>
      <c r="D54" s="94"/>
      <c r="E54" s="94"/>
      <c r="F54" s="85"/>
      <c r="G54" s="85"/>
      <c r="H54" s="85"/>
      <c r="I54" s="85"/>
      <c r="J54" s="85"/>
      <c r="K54" s="85"/>
      <c r="L54" s="85"/>
      <c r="M54" s="85"/>
      <c r="N54" s="86"/>
      <c r="O54" s="86"/>
      <c r="P54" s="86"/>
      <c r="Q54" s="86"/>
      <c r="R54" s="87"/>
      <c r="S54" s="98"/>
      <c r="T54" s="141"/>
      <c r="U54" s="120"/>
      <c r="V54" s="135"/>
      <c r="W54" s="85"/>
      <c r="X54" s="118"/>
      <c r="Z54" s="82"/>
      <c r="AA54" s="82"/>
      <c r="AB54" s="145"/>
      <c r="AC54" s="143"/>
      <c r="AD54" s="152"/>
      <c r="AE54" s="152"/>
      <c r="AF54" s="152"/>
      <c r="AH54" s="84"/>
      <c r="AI54" s="84"/>
      <c r="AJ54" s="84"/>
      <c r="AK54" s="84"/>
      <c r="AL54" s="84"/>
      <c r="AM54" s="84"/>
      <c r="AN54" s="84"/>
      <c r="AO54" s="84"/>
      <c r="AP54" s="84"/>
      <c r="AQ54" s="84"/>
      <c r="AR54" s="84"/>
    </row>
    <row r="55" spans="2:44" s="146" customFormat="1" x14ac:dyDescent="0.2">
      <c r="B55" s="94"/>
      <c r="C55" s="94"/>
      <c r="D55" s="94"/>
      <c r="E55" s="94"/>
      <c r="F55" s="85"/>
      <c r="G55" s="85"/>
      <c r="H55" s="85"/>
      <c r="I55" s="85"/>
      <c r="J55" s="85"/>
      <c r="K55" s="85"/>
      <c r="L55" s="85"/>
      <c r="M55" s="85"/>
      <c r="N55" s="86"/>
      <c r="O55" s="86"/>
      <c r="P55" s="86"/>
      <c r="Q55" s="86"/>
      <c r="R55" s="87"/>
      <c r="S55" s="98"/>
      <c r="T55" s="141"/>
      <c r="U55" s="120"/>
      <c r="V55" s="135"/>
      <c r="W55" s="85"/>
      <c r="X55" s="118"/>
      <c r="Z55" s="82"/>
      <c r="AA55" s="82"/>
      <c r="AB55" s="145"/>
      <c r="AC55" s="143"/>
      <c r="AD55" s="152"/>
      <c r="AE55" s="152"/>
      <c r="AF55" s="152"/>
      <c r="AH55" s="84"/>
      <c r="AI55" s="84"/>
      <c r="AJ55" s="84"/>
      <c r="AK55" s="84"/>
      <c r="AL55" s="84"/>
      <c r="AM55" s="84"/>
      <c r="AN55" s="84"/>
      <c r="AO55" s="84"/>
      <c r="AP55" s="84"/>
      <c r="AQ55" s="84"/>
      <c r="AR55" s="84"/>
    </row>
    <row r="56" spans="2:44" s="146" customFormat="1" x14ac:dyDescent="0.2">
      <c r="B56" s="94"/>
      <c r="C56" s="94"/>
      <c r="D56" s="94"/>
      <c r="E56" s="94"/>
      <c r="F56" s="85"/>
      <c r="G56" s="85"/>
      <c r="H56" s="85"/>
      <c r="I56" s="85"/>
      <c r="J56" s="85"/>
      <c r="K56" s="85"/>
      <c r="L56" s="85"/>
      <c r="M56" s="85"/>
      <c r="N56" s="86"/>
      <c r="O56" s="86"/>
      <c r="P56" s="86"/>
      <c r="Q56" s="86"/>
      <c r="R56" s="87"/>
      <c r="S56" s="98"/>
      <c r="T56" s="141"/>
      <c r="U56" s="120"/>
      <c r="V56" s="135"/>
      <c r="W56" s="85"/>
      <c r="X56" s="118"/>
      <c r="Z56" s="82"/>
      <c r="AA56" s="82"/>
      <c r="AB56" s="145"/>
      <c r="AC56" s="143"/>
      <c r="AD56" s="152"/>
      <c r="AE56" s="152"/>
      <c r="AF56" s="152"/>
      <c r="AH56" s="84"/>
      <c r="AI56" s="84"/>
      <c r="AJ56" s="84"/>
      <c r="AK56" s="84"/>
      <c r="AL56" s="84"/>
      <c r="AM56" s="84"/>
      <c r="AN56" s="84"/>
      <c r="AO56" s="84"/>
      <c r="AP56" s="84"/>
      <c r="AQ56" s="84"/>
      <c r="AR56" s="84"/>
    </row>
    <row r="57" spans="2:44" s="146" customFormat="1" x14ac:dyDescent="0.2">
      <c r="B57" s="94"/>
      <c r="C57" s="94"/>
      <c r="D57" s="94"/>
      <c r="E57" s="94"/>
      <c r="F57" s="85"/>
      <c r="G57" s="85"/>
      <c r="H57" s="85"/>
      <c r="I57" s="85"/>
      <c r="J57" s="85"/>
      <c r="K57" s="85"/>
      <c r="L57" s="85"/>
      <c r="M57" s="85"/>
      <c r="N57" s="86"/>
      <c r="O57" s="86"/>
      <c r="P57" s="86"/>
      <c r="Q57" s="86"/>
      <c r="R57" s="87"/>
      <c r="S57" s="98"/>
      <c r="T57" s="141"/>
      <c r="U57" s="120"/>
      <c r="V57" s="135"/>
      <c r="W57" s="85"/>
      <c r="X57" s="118"/>
      <c r="Z57" s="82"/>
      <c r="AA57" s="82"/>
      <c r="AB57" s="145"/>
      <c r="AC57" s="143"/>
      <c r="AD57" s="152"/>
      <c r="AE57" s="152"/>
      <c r="AF57" s="152"/>
      <c r="AH57" s="84"/>
      <c r="AI57" s="84"/>
      <c r="AJ57" s="84"/>
      <c r="AK57" s="84"/>
      <c r="AL57" s="84"/>
      <c r="AM57" s="84"/>
      <c r="AN57" s="84"/>
      <c r="AO57" s="84"/>
      <c r="AP57" s="84"/>
      <c r="AQ57" s="84"/>
      <c r="AR57" s="84"/>
    </row>
    <row r="58" spans="2:44" s="146" customFormat="1" x14ac:dyDescent="0.2">
      <c r="B58" s="94"/>
      <c r="C58" s="94"/>
      <c r="D58" s="94"/>
      <c r="E58" s="94"/>
      <c r="F58" s="85"/>
      <c r="G58" s="85"/>
      <c r="H58" s="85"/>
      <c r="I58" s="85"/>
      <c r="J58" s="85"/>
      <c r="K58" s="85"/>
      <c r="L58" s="85"/>
      <c r="M58" s="85"/>
      <c r="N58" s="86"/>
      <c r="O58" s="86"/>
      <c r="P58" s="86"/>
      <c r="Q58" s="86"/>
      <c r="R58" s="87"/>
      <c r="S58" s="98"/>
      <c r="T58" s="141"/>
      <c r="U58" s="120"/>
      <c r="V58" s="135"/>
      <c r="W58" s="85"/>
      <c r="X58" s="118"/>
      <c r="Z58" s="82"/>
      <c r="AA58" s="82"/>
      <c r="AB58" s="145"/>
      <c r="AC58" s="143"/>
      <c r="AD58" s="152"/>
      <c r="AE58" s="152"/>
      <c r="AF58" s="152"/>
      <c r="AH58" s="84"/>
      <c r="AI58" s="84"/>
      <c r="AJ58" s="84"/>
      <c r="AK58" s="84"/>
      <c r="AL58" s="84"/>
      <c r="AM58" s="84"/>
      <c r="AN58" s="84"/>
      <c r="AO58" s="84"/>
      <c r="AP58" s="84"/>
      <c r="AQ58" s="84"/>
      <c r="AR58" s="84"/>
    </row>
    <row r="59" spans="2:44" s="146" customFormat="1" x14ac:dyDescent="0.2">
      <c r="B59" s="94"/>
      <c r="C59" s="94"/>
      <c r="D59" s="94"/>
      <c r="E59" s="94"/>
      <c r="F59" s="85"/>
      <c r="G59" s="85"/>
      <c r="H59" s="85"/>
      <c r="I59" s="85"/>
      <c r="J59" s="85"/>
      <c r="K59" s="85"/>
      <c r="L59" s="85"/>
      <c r="M59" s="85"/>
      <c r="N59" s="86"/>
      <c r="O59" s="86"/>
      <c r="P59" s="86"/>
      <c r="Q59" s="86"/>
      <c r="R59" s="87"/>
      <c r="S59" s="98"/>
      <c r="T59" s="141"/>
      <c r="U59" s="120"/>
      <c r="V59" s="135"/>
      <c r="W59" s="85"/>
      <c r="X59" s="118"/>
      <c r="Z59" s="82"/>
      <c r="AA59" s="82"/>
      <c r="AB59" s="145"/>
      <c r="AC59" s="143"/>
      <c r="AD59" s="152"/>
      <c r="AE59" s="152"/>
      <c r="AF59" s="152"/>
      <c r="AH59" s="84"/>
      <c r="AI59" s="84"/>
      <c r="AJ59" s="84"/>
      <c r="AK59" s="84"/>
      <c r="AL59" s="84"/>
      <c r="AM59" s="84"/>
      <c r="AN59" s="84"/>
      <c r="AO59" s="84"/>
      <c r="AP59" s="84"/>
      <c r="AQ59" s="84"/>
      <c r="AR59" s="84"/>
    </row>
    <row r="60" spans="2:44" s="146" customFormat="1" x14ac:dyDescent="0.2">
      <c r="B60" s="94"/>
      <c r="C60" s="94"/>
      <c r="D60" s="94"/>
      <c r="E60" s="94"/>
      <c r="F60" s="85"/>
      <c r="G60" s="85"/>
      <c r="H60" s="85"/>
      <c r="I60" s="85"/>
      <c r="J60" s="85"/>
      <c r="K60" s="85"/>
      <c r="L60" s="85"/>
      <c r="M60" s="85"/>
      <c r="N60" s="86"/>
      <c r="O60" s="86"/>
      <c r="P60" s="86"/>
      <c r="Q60" s="86"/>
      <c r="R60" s="87"/>
      <c r="S60" s="98"/>
      <c r="T60" s="141"/>
      <c r="U60" s="120"/>
      <c r="V60" s="135"/>
      <c r="W60" s="85"/>
      <c r="X60" s="118"/>
      <c r="Z60" s="82"/>
      <c r="AA60" s="82"/>
      <c r="AB60" s="145"/>
      <c r="AC60" s="143"/>
      <c r="AD60" s="152"/>
      <c r="AE60" s="152"/>
      <c r="AF60" s="152"/>
      <c r="AH60" s="84"/>
      <c r="AI60" s="84"/>
      <c r="AJ60" s="84"/>
      <c r="AK60" s="84"/>
      <c r="AL60" s="84"/>
      <c r="AM60" s="84"/>
      <c r="AN60" s="84"/>
      <c r="AO60" s="84"/>
      <c r="AP60" s="84"/>
      <c r="AQ60" s="84"/>
      <c r="AR60" s="84"/>
    </row>
    <row r="61" spans="2:44" s="146" customFormat="1" x14ac:dyDescent="0.2">
      <c r="B61" s="94"/>
      <c r="C61" s="94"/>
      <c r="D61" s="94"/>
      <c r="E61" s="94"/>
      <c r="F61" s="85"/>
      <c r="G61" s="85"/>
      <c r="H61" s="85"/>
      <c r="I61" s="85"/>
      <c r="J61" s="85"/>
      <c r="K61" s="85"/>
      <c r="L61" s="85"/>
      <c r="M61" s="85"/>
      <c r="N61" s="86"/>
      <c r="O61" s="86"/>
      <c r="P61" s="86"/>
      <c r="Q61" s="86"/>
      <c r="R61" s="87"/>
      <c r="S61" s="98"/>
      <c r="T61" s="141"/>
      <c r="U61" s="120"/>
      <c r="V61" s="135"/>
      <c r="W61" s="85"/>
      <c r="X61" s="118"/>
      <c r="Z61" s="82"/>
      <c r="AA61" s="82"/>
      <c r="AB61" s="145"/>
      <c r="AC61" s="143"/>
      <c r="AD61" s="152"/>
      <c r="AE61" s="152"/>
      <c r="AF61" s="152"/>
      <c r="AH61" s="84"/>
      <c r="AI61" s="84"/>
      <c r="AJ61" s="84"/>
      <c r="AK61" s="84"/>
      <c r="AL61" s="84"/>
      <c r="AM61" s="84"/>
      <c r="AN61" s="84"/>
      <c r="AO61" s="84"/>
      <c r="AP61" s="84"/>
      <c r="AQ61" s="84"/>
      <c r="AR61" s="84"/>
    </row>
    <row r="62" spans="2:44" s="146" customFormat="1" x14ac:dyDescent="0.2">
      <c r="B62" s="94"/>
      <c r="C62" s="94"/>
      <c r="D62" s="94"/>
      <c r="E62" s="94"/>
      <c r="F62" s="85"/>
      <c r="G62" s="85"/>
      <c r="H62" s="85"/>
      <c r="I62" s="85"/>
      <c r="J62" s="85"/>
      <c r="K62" s="85"/>
      <c r="L62" s="85"/>
      <c r="M62" s="85"/>
      <c r="N62" s="86"/>
      <c r="O62" s="86"/>
      <c r="P62" s="86"/>
      <c r="Q62" s="86"/>
      <c r="R62" s="87"/>
      <c r="S62" s="98"/>
      <c r="T62" s="141"/>
      <c r="U62" s="120"/>
      <c r="V62" s="135"/>
      <c r="W62" s="85"/>
      <c r="X62" s="118"/>
      <c r="Z62" s="82"/>
      <c r="AA62" s="82"/>
      <c r="AB62" s="145"/>
      <c r="AC62" s="143"/>
      <c r="AD62" s="152"/>
      <c r="AE62" s="152"/>
      <c r="AF62" s="152"/>
      <c r="AH62" s="84"/>
      <c r="AI62" s="84"/>
      <c r="AJ62" s="84"/>
      <c r="AK62" s="84"/>
      <c r="AL62" s="84"/>
      <c r="AM62" s="84"/>
      <c r="AN62" s="84"/>
      <c r="AO62" s="84"/>
      <c r="AP62" s="84"/>
      <c r="AQ62" s="84"/>
      <c r="AR62" s="84"/>
    </row>
    <row r="63" spans="2:44" s="146" customFormat="1" x14ac:dyDescent="0.2">
      <c r="B63" s="94"/>
      <c r="C63" s="94"/>
      <c r="D63" s="94"/>
      <c r="E63" s="94"/>
      <c r="F63" s="85"/>
      <c r="G63" s="85"/>
      <c r="H63" s="85"/>
      <c r="I63" s="85"/>
      <c r="J63" s="85"/>
      <c r="K63" s="85"/>
      <c r="L63" s="85"/>
      <c r="M63" s="85"/>
      <c r="N63" s="86"/>
      <c r="O63" s="86"/>
      <c r="P63" s="86"/>
      <c r="Q63" s="86"/>
      <c r="R63" s="87"/>
      <c r="S63" s="98"/>
      <c r="T63" s="141"/>
      <c r="U63" s="120"/>
      <c r="V63" s="135"/>
      <c r="W63" s="85"/>
      <c r="X63" s="118"/>
      <c r="Z63" s="82"/>
      <c r="AA63" s="82"/>
      <c r="AB63" s="145"/>
      <c r="AC63" s="143"/>
      <c r="AD63" s="152"/>
      <c r="AE63" s="152"/>
      <c r="AF63" s="152"/>
      <c r="AH63" s="84"/>
      <c r="AI63" s="84"/>
      <c r="AJ63" s="84"/>
      <c r="AK63" s="84"/>
      <c r="AL63" s="84"/>
      <c r="AM63" s="84"/>
      <c r="AN63" s="84"/>
      <c r="AO63" s="84"/>
      <c r="AP63" s="84"/>
      <c r="AQ63" s="84"/>
      <c r="AR63" s="84"/>
    </row>
    <row r="64" spans="2:44" s="146" customFormat="1" x14ac:dyDescent="0.2">
      <c r="B64" s="94"/>
      <c r="C64" s="94"/>
      <c r="D64" s="94"/>
      <c r="E64" s="94"/>
      <c r="F64" s="85"/>
      <c r="G64" s="85"/>
      <c r="H64" s="85"/>
      <c r="I64" s="85"/>
      <c r="J64" s="85"/>
      <c r="K64" s="85"/>
      <c r="L64" s="85"/>
      <c r="M64" s="85"/>
      <c r="N64" s="86"/>
      <c r="O64" s="86"/>
      <c r="P64" s="86"/>
      <c r="Q64" s="86"/>
      <c r="R64" s="87"/>
      <c r="S64" s="98"/>
      <c r="T64" s="141"/>
      <c r="U64" s="120"/>
      <c r="V64" s="135"/>
      <c r="W64" s="85"/>
      <c r="X64" s="118"/>
      <c r="Z64" s="82"/>
      <c r="AA64" s="82"/>
      <c r="AB64" s="145"/>
      <c r="AC64" s="143"/>
      <c r="AD64" s="152"/>
      <c r="AE64" s="152"/>
      <c r="AF64" s="152"/>
      <c r="AH64" s="84"/>
      <c r="AI64" s="84"/>
      <c r="AJ64" s="84"/>
      <c r="AK64" s="84"/>
      <c r="AL64" s="84"/>
      <c r="AM64" s="84"/>
      <c r="AN64" s="84"/>
      <c r="AO64" s="84"/>
      <c r="AP64" s="84"/>
      <c r="AQ64" s="84"/>
      <c r="AR64" s="84"/>
    </row>
    <row r="65" spans="2:44" s="146" customFormat="1" x14ac:dyDescent="0.2">
      <c r="B65" s="94"/>
      <c r="C65" s="94"/>
      <c r="D65" s="94"/>
      <c r="E65" s="94"/>
      <c r="F65" s="85"/>
      <c r="G65" s="85"/>
      <c r="H65" s="85"/>
      <c r="I65" s="85"/>
      <c r="J65" s="85"/>
      <c r="K65" s="85"/>
      <c r="L65" s="85"/>
      <c r="M65" s="85"/>
      <c r="N65" s="86"/>
      <c r="O65" s="86"/>
      <c r="P65" s="86"/>
      <c r="Q65" s="86"/>
      <c r="R65" s="87"/>
      <c r="S65" s="98"/>
      <c r="T65" s="141"/>
      <c r="U65" s="120"/>
      <c r="V65" s="135"/>
      <c r="W65" s="85"/>
      <c r="X65" s="118"/>
      <c r="Z65" s="82"/>
      <c r="AA65" s="82"/>
      <c r="AB65" s="145"/>
      <c r="AC65" s="143"/>
      <c r="AD65" s="152"/>
      <c r="AE65" s="152"/>
      <c r="AF65" s="152"/>
      <c r="AH65" s="84"/>
      <c r="AI65" s="84"/>
      <c r="AJ65" s="84"/>
      <c r="AK65" s="84"/>
      <c r="AL65" s="84"/>
      <c r="AM65" s="84"/>
      <c r="AN65" s="84"/>
      <c r="AO65" s="84"/>
      <c r="AP65" s="84"/>
      <c r="AQ65" s="84"/>
      <c r="AR65" s="84"/>
    </row>
    <row r="66" spans="2:44" s="146" customFormat="1" x14ac:dyDescent="0.2">
      <c r="B66" s="94"/>
      <c r="C66" s="94"/>
      <c r="D66" s="94"/>
      <c r="E66" s="94"/>
      <c r="F66" s="85"/>
      <c r="G66" s="85"/>
      <c r="H66" s="85"/>
      <c r="I66" s="85"/>
      <c r="J66" s="85"/>
      <c r="K66" s="85"/>
      <c r="L66" s="85"/>
      <c r="M66" s="85"/>
      <c r="N66" s="86"/>
      <c r="O66" s="86"/>
      <c r="P66" s="86"/>
      <c r="Q66" s="86"/>
      <c r="R66" s="87"/>
      <c r="S66" s="98"/>
      <c r="T66" s="141"/>
      <c r="U66" s="120"/>
      <c r="V66" s="135"/>
      <c r="W66" s="85"/>
      <c r="X66" s="118"/>
      <c r="Z66" s="82"/>
      <c r="AA66" s="82"/>
      <c r="AB66" s="145"/>
      <c r="AC66" s="143"/>
      <c r="AD66" s="152"/>
      <c r="AE66" s="152"/>
      <c r="AF66" s="152"/>
      <c r="AH66" s="84"/>
      <c r="AI66" s="84"/>
      <c r="AJ66" s="84"/>
      <c r="AK66" s="84"/>
      <c r="AL66" s="84"/>
      <c r="AM66" s="84"/>
      <c r="AN66" s="84"/>
      <c r="AO66" s="84"/>
      <c r="AP66" s="84"/>
      <c r="AQ66" s="84"/>
      <c r="AR66" s="84"/>
    </row>
    <row r="67" spans="2:44" s="146" customFormat="1" x14ac:dyDescent="0.2">
      <c r="B67" s="94"/>
      <c r="C67" s="94"/>
      <c r="D67" s="94"/>
      <c r="E67" s="94"/>
      <c r="F67" s="85"/>
      <c r="G67" s="85"/>
      <c r="H67" s="85"/>
      <c r="I67" s="85"/>
      <c r="J67" s="85"/>
      <c r="K67" s="85"/>
      <c r="L67" s="85"/>
      <c r="M67" s="85"/>
      <c r="N67" s="86"/>
      <c r="O67" s="86"/>
      <c r="P67" s="86"/>
      <c r="Q67" s="86"/>
      <c r="R67" s="87"/>
      <c r="S67" s="98"/>
      <c r="T67" s="141"/>
      <c r="U67" s="120"/>
      <c r="V67" s="135"/>
      <c r="W67" s="85"/>
      <c r="X67" s="118"/>
      <c r="Z67" s="82"/>
      <c r="AA67" s="82"/>
      <c r="AB67" s="145"/>
      <c r="AC67" s="143"/>
      <c r="AD67" s="152"/>
      <c r="AE67" s="152"/>
      <c r="AF67" s="152"/>
      <c r="AH67" s="84"/>
      <c r="AI67" s="84"/>
      <c r="AJ67" s="84"/>
      <c r="AK67" s="84"/>
      <c r="AL67" s="84"/>
      <c r="AM67" s="84"/>
      <c r="AN67" s="84"/>
      <c r="AO67" s="84"/>
      <c r="AP67" s="84"/>
      <c r="AQ67" s="84"/>
      <c r="AR67" s="84"/>
    </row>
    <row r="68" spans="2:44" s="146" customFormat="1" x14ac:dyDescent="0.2">
      <c r="B68" s="94"/>
      <c r="C68" s="94"/>
      <c r="D68" s="94"/>
      <c r="E68" s="94"/>
      <c r="F68" s="85"/>
      <c r="G68" s="85"/>
      <c r="H68" s="85"/>
      <c r="I68" s="85"/>
      <c r="J68" s="85"/>
      <c r="K68" s="85"/>
      <c r="L68" s="85"/>
      <c r="M68" s="85"/>
      <c r="N68" s="86"/>
      <c r="O68" s="86"/>
      <c r="P68" s="86"/>
      <c r="Q68" s="86"/>
      <c r="R68" s="87"/>
      <c r="S68" s="98"/>
      <c r="T68" s="141"/>
      <c r="U68" s="120"/>
      <c r="V68" s="135"/>
      <c r="W68" s="85"/>
      <c r="X68" s="118"/>
      <c r="Z68" s="82"/>
      <c r="AA68" s="82"/>
      <c r="AB68" s="145"/>
      <c r="AC68" s="143"/>
      <c r="AD68" s="152"/>
      <c r="AE68" s="152"/>
      <c r="AF68" s="152"/>
      <c r="AH68" s="84"/>
      <c r="AI68" s="84"/>
      <c r="AJ68" s="84"/>
      <c r="AK68" s="84"/>
      <c r="AL68" s="84"/>
      <c r="AM68" s="84"/>
      <c r="AN68" s="84"/>
      <c r="AO68" s="84"/>
      <c r="AP68" s="84"/>
      <c r="AQ68" s="84"/>
      <c r="AR68" s="84"/>
    </row>
    <row r="69" spans="2:44" s="146" customFormat="1" x14ac:dyDescent="0.2">
      <c r="B69" s="94"/>
      <c r="C69" s="94"/>
      <c r="D69" s="94"/>
      <c r="E69" s="94"/>
      <c r="F69" s="85"/>
      <c r="G69" s="85"/>
      <c r="H69" s="85"/>
      <c r="I69" s="85"/>
      <c r="J69" s="85"/>
      <c r="K69" s="85"/>
      <c r="L69" s="85"/>
      <c r="M69" s="85"/>
      <c r="N69" s="86"/>
      <c r="O69" s="86"/>
      <c r="P69" s="86"/>
      <c r="Q69" s="86"/>
      <c r="R69" s="87"/>
      <c r="S69" s="98"/>
      <c r="T69" s="141"/>
      <c r="U69" s="120"/>
      <c r="V69" s="135"/>
      <c r="W69" s="85"/>
      <c r="X69" s="118"/>
      <c r="Z69" s="82"/>
      <c r="AA69" s="82"/>
      <c r="AB69" s="145"/>
      <c r="AC69" s="143"/>
      <c r="AD69" s="152"/>
      <c r="AE69" s="152"/>
      <c r="AF69" s="152"/>
      <c r="AH69" s="84"/>
      <c r="AI69" s="84"/>
      <c r="AJ69" s="84"/>
      <c r="AK69" s="84"/>
      <c r="AL69" s="84"/>
      <c r="AM69" s="84"/>
      <c r="AN69" s="84"/>
      <c r="AO69" s="84"/>
      <c r="AP69" s="84"/>
      <c r="AQ69" s="84"/>
      <c r="AR69" s="84"/>
    </row>
    <row r="70" spans="2:44" s="146" customFormat="1" x14ac:dyDescent="0.2">
      <c r="B70" s="94"/>
      <c r="C70" s="94"/>
      <c r="D70" s="94"/>
      <c r="E70" s="94"/>
      <c r="F70" s="85"/>
      <c r="G70" s="85"/>
      <c r="H70" s="85"/>
      <c r="I70" s="85"/>
      <c r="J70" s="85"/>
      <c r="K70" s="85"/>
      <c r="L70" s="85"/>
      <c r="M70" s="85"/>
      <c r="N70" s="86"/>
      <c r="O70" s="86"/>
      <c r="P70" s="86"/>
      <c r="Q70" s="86"/>
      <c r="R70" s="87"/>
      <c r="S70" s="98"/>
      <c r="T70" s="141"/>
      <c r="U70" s="120"/>
      <c r="V70" s="135"/>
      <c r="W70" s="85"/>
      <c r="X70" s="118"/>
      <c r="Z70" s="82"/>
      <c r="AA70" s="82"/>
      <c r="AB70" s="145"/>
      <c r="AC70" s="143"/>
      <c r="AD70" s="152"/>
      <c r="AE70" s="152"/>
      <c r="AF70" s="152"/>
      <c r="AH70" s="84"/>
      <c r="AI70" s="84"/>
      <c r="AJ70" s="84"/>
      <c r="AK70" s="84"/>
      <c r="AL70" s="84"/>
      <c r="AM70" s="84"/>
      <c r="AN70" s="84"/>
      <c r="AO70" s="84"/>
      <c r="AP70" s="84"/>
      <c r="AQ70" s="84"/>
      <c r="AR70" s="84"/>
    </row>
    <row r="71" spans="2:44" s="146" customFormat="1" x14ac:dyDescent="0.2">
      <c r="B71" s="94"/>
      <c r="C71" s="94"/>
      <c r="D71" s="94"/>
      <c r="E71" s="94"/>
      <c r="F71" s="85"/>
      <c r="G71" s="85"/>
      <c r="H71" s="85"/>
      <c r="I71" s="85"/>
      <c r="J71" s="85"/>
      <c r="K71" s="85"/>
      <c r="L71" s="85"/>
      <c r="M71" s="85"/>
      <c r="N71" s="86"/>
      <c r="O71" s="86"/>
      <c r="P71" s="86"/>
      <c r="Q71" s="86"/>
      <c r="R71" s="87"/>
      <c r="S71" s="98"/>
      <c r="T71" s="141"/>
      <c r="U71" s="120"/>
      <c r="V71" s="135"/>
      <c r="W71" s="85"/>
      <c r="X71" s="118"/>
      <c r="Z71" s="82"/>
      <c r="AA71" s="82"/>
      <c r="AB71" s="145"/>
      <c r="AC71" s="143"/>
      <c r="AD71" s="152"/>
      <c r="AE71" s="152"/>
      <c r="AF71" s="152"/>
      <c r="AH71" s="84"/>
      <c r="AI71" s="84"/>
      <c r="AJ71" s="84"/>
      <c r="AK71" s="84"/>
      <c r="AL71" s="84"/>
      <c r="AM71" s="84"/>
      <c r="AN71" s="84"/>
      <c r="AO71" s="84"/>
      <c r="AP71" s="84"/>
      <c r="AQ71" s="84"/>
      <c r="AR71" s="84"/>
    </row>
    <row r="72" spans="2:44" s="146" customFormat="1" x14ac:dyDescent="0.2">
      <c r="B72" s="94"/>
      <c r="C72" s="94"/>
      <c r="D72" s="94"/>
      <c r="E72" s="94"/>
      <c r="F72" s="85"/>
      <c r="G72" s="85"/>
      <c r="H72" s="85"/>
      <c r="I72" s="85"/>
      <c r="J72" s="85"/>
      <c r="K72" s="85"/>
      <c r="L72" s="85"/>
      <c r="M72" s="85"/>
      <c r="N72" s="86"/>
      <c r="O72" s="86"/>
      <c r="P72" s="86"/>
      <c r="Q72" s="86"/>
      <c r="R72" s="87"/>
      <c r="S72" s="98"/>
      <c r="T72" s="141"/>
      <c r="U72" s="120"/>
      <c r="V72" s="135"/>
      <c r="W72" s="85"/>
      <c r="X72" s="118"/>
      <c r="Z72" s="82"/>
      <c r="AA72" s="82"/>
      <c r="AB72" s="145"/>
      <c r="AC72" s="143"/>
      <c r="AD72" s="152"/>
      <c r="AE72" s="152"/>
      <c r="AF72" s="152"/>
      <c r="AH72" s="84"/>
      <c r="AI72" s="84"/>
      <c r="AJ72" s="84"/>
      <c r="AK72" s="84"/>
      <c r="AL72" s="84"/>
      <c r="AM72" s="84"/>
      <c r="AN72" s="84"/>
      <c r="AO72" s="84"/>
      <c r="AP72" s="84"/>
      <c r="AQ72" s="84"/>
      <c r="AR72" s="84"/>
    </row>
    <row r="73" spans="2:44" s="146" customFormat="1" x14ac:dyDescent="0.2">
      <c r="B73" s="94"/>
      <c r="C73" s="94"/>
      <c r="D73" s="94"/>
      <c r="E73" s="94"/>
      <c r="F73" s="85"/>
      <c r="G73" s="85"/>
      <c r="H73" s="85"/>
      <c r="I73" s="85"/>
      <c r="J73" s="85"/>
      <c r="K73" s="85"/>
      <c r="L73" s="85"/>
      <c r="M73" s="85"/>
      <c r="N73" s="86"/>
      <c r="O73" s="86"/>
      <c r="P73" s="86"/>
      <c r="Q73" s="86"/>
      <c r="R73" s="87"/>
      <c r="S73" s="98"/>
      <c r="T73" s="141"/>
      <c r="U73" s="120"/>
      <c r="V73" s="135"/>
      <c r="W73" s="85"/>
      <c r="X73" s="118"/>
      <c r="Z73" s="82"/>
      <c r="AA73" s="82"/>
      <c r="AB73" s="145"/>
      <c r="AC73" s="143"/>
      <c r="AD73" s="152"/>
      <c r="AE73" s="152"/>
      <c r="AF73" s="152"/>
      <c r="AH73" s="84"/>
      <c r="AI73" s="84"/>
      <c r="AJ73" s="84"/>
      <c r="AK73" s="84"/>
      <c r="AL73" s="84"/>
      <c r="AM73" s="84"/>
      <c r="AN73" s="84"/>
      <c r="AO73" s="84"/>
      <c r="AP73" s="84"/>
      <c r="AQ73" s="84"/>
      <c r="AR73" s="84"/>
    </row>
    <row r="74" spans="2:44" s="146" customFormat="1" x14ac:dyDescent="0.2">
      <c r="B74" s="94"/>
      <c r="C74" s="94"/>
      <c r="D74" s="94"/>
      <c r="E74" s="94"/>
      <c r="F74" s="85"/>
      <c r="G74" s="85"/>
      <c r="H74" s="85"/>
      <c r="I74" s="85"/>
      <c r="J74" s="85"/>
      <c r="K74" s="85"/>
      <c r="L74" s="85"/>
      <c r="M74" s="85"/>
      <c r="N74" s="86"/>
      <c r="O74" s="86"/>
      <c r="P74" s="86"/>
      <c r="Q74" s="86"/>
      <c r="R74" s="87"/>
      <c r="S74" s="98"/>
      <c r="T74" s="141"/>
      <c r="U74" s="120"/>
      <c r="V74" s="135"/>
      <c r="W74" s="85"/>
      <c r="X74" s="118"/>
      <c r="Z74" s="82"/>
      <c r="AA74" s="82"/>
      <c r="AB74" s="145"/>
      <c r="AC74" s="143"/>
      <c r="AD74" s="152"/>
      <c r="AE74" s="152"/>
      <c r="AF74" s="152"/>
      <c r="AH74" s="84"/>
      <c r="AI74" s="84"/>
      <c r="AJ74" s="84"/>
      <c r="AK74" s="84"/>
      <c r="AL74" s="84"/>
      <c r="AM74" s="84"/>
      <c r="AN74" s="84"/>
      <c r="AO74" s="84"/>
      <c r="AP74" s="84"/>
      <c r="AQ74" s="84"/>
      <c r="AR74" s="84"/>
    </row>
    <row r="75" spans="2:44" s="146" customFormat="1" x14ac:dyDescent="0.2">
      <c r="B75" s="94"/>
      <c r="C75" s="94"/>
      <c r="D75" s="94"/>
      <c r="E75" s="94"/>
      <c r="F75" s="85"/>
      <c r="G75" s="85"/>
      <c r="H75" s="85"/>
      <c r="I75" s="85"/>
      <c r="J75" s="85"/>
      <c r="K75" s="85"/>
      <c r="L75" s="85"/>
      <c r="M75" s="85"/>
      <c r="N75" s="86"/>
      <c r="O75" s="86"/>
      <c r="P75" s="86"/>
      <c r="Q75" s="86"/>
      <c r="R75" s="87"/>
      <c r="S75" s="98"/>
      <c r="T75" s="141"/>
      <c r="U75" s="120"/>
      <c r="V75" s="135"/>
      <c r="W75" s="85"/>
      <c r="X75" s="118"/>
      <c r="Z75" s="82"/>
      <c r="AA75" s="82"/>
      <c r="AB75" s="145"/>
      <c r="AC75" s="143"/>
      <c r="AD75" s="152"/>
      <c r="AE75" s="152"/>
      <c r="AF75" s="152"/>
      <c r="AH75" s="84"/>
      <c r="AI75" s="84"/>
      <c r="AJ75" s="84"/>
      <c r="AK75" s="84"/>
      <c r="AL75" s="84"/>
      <c r="AM75" s="84"/>
      <c r="AN75" s="84"/>
      <c r="AO75" s="84"/>
      <c r="AP75" s="84"/>
      <c r="AQ75" s="84"/>
      <c r="AR75" s="84"/>
    </row>
    <row r="76" spans="2:44" s="146" customFormat="1" x14ac:dyDescent="0.2">
      <c r="B76" s="94"/>
      <c r="C76" s="94"/>
      <c r="D76" s="94"/>
      <c r="E76" s="94"/>
      <c r="F76" s="85"/>
      <c r="G76" s="85"/>
      <c r="H76" s="85"/>
      <c r="I76" s="85"/>
      <c r="J76" s="85"/>
      <c r="K76" s="85"/>
      <c r="L76" s="85"/>
      <c r="M76" s="85"/>
      <c r="N76" s="86"/>
      <c r="O76" s="86"/>
      <c r="P76" s="86"/>
      <c r="Q76" s="86"/>
      <c r="R76" s="87"/>
      <c r="S76" s="98"/>
      <c r="T76" s="141"/>
      <c r="U76" s="120"/>
      <c r="V76" s="135"/>
      <c r="W76" s="85"/>
      <c r="X76" s="118"/>
      <c r="Z76" s="82"/>
      <c r="AA76" s="82"/>
      <c r="AB76" s="145"/>
      <c r="AC76" s="143"/>
      <c r="AD76" s="152"/>
      <c r="AE76" s="152"/>
      <c r="AF76" s="152"/>
      <c r="AH76" s="84"/>
      <c r="AI76" s="84"/>
      <c r="AJ76" s="84"/>
      <c r="AK76" s="84"/>
      <c r="AL76" s="84"/>
      <c r="AM76" s="84"/>
      <c r="AN76" s="84"/>
      <c r="AO76" s="84"/>
      <c r="AP76" s="84"/>
      <c r="AQ76" s="84"/>
      <c r="AR76" s="84"/>
    </row>
    <row r="77" spans="2:44" s="146" customFormat="1" x14ac:dyDescent="0.2">
      <c r="B77" s="94"/>
      <c r="C77" s="94"/>
      <c r="D77" s="94"/>
      <c r="E77" s="94"/>
      <c r="F77" s="85"/>
      <c r="G77" s="85"/>
      <c r="H77" s="85"/>
      <c r="I77" s="85"/>
      <c r="J77" s="85"/>
      <c r="K77" s="85"/>
      <c r="L77" s="85"/>
      <c r="M77" s="85"/>
      <c r="N77" s="86"/>
      <c r="O77" s="86"/>
      <c r="P77" s="86"/>
      <c r="Q77" s="86"/>
      <c r="R77" s="87"/>
      <c r="S77" s="98"/>
      <c r="T77" s="141"/>
      <c r="U77" s="120"/>
      <c r="V77" s="135"/>
      <c r="W77" s="85"/>
      <c r="X77" s="118"/>
      <c r="Z77" s="82"/>
      <c r="AA77" s="82"/>
      <c r="AB77" s="145"/>
      <c r="AC77" s="143"/>
      <c r="AD77" s="152"/>
      <c r="AE77" s="152"/>
      <c r="AF77" s="152"/>
      <c r="AH77" s="84"/>
      <c r="AI77" s="84"/>
      <c r="AJ77" s="84"/>
      <c r="AK77" s="84"/>
      <c r="AL77" s="84"/>
      <c r="AM77" s="84"/>
      <c r="AN77" s="84"/>
      <c r="AO77" s="84"/>
      <c r="AP77" s="84"/>
      <c r="AQ77" s="84"/>
      <c r="AR77" s="84"/>
    </row>
    <row r="78" spans="2:44" s="146" customFormat="1" x14ac:dyDescent="0.2">
      <c r="B78" s="94"/>
      <c r="C78" s="94"/>
      <c r="D78" s="94"/>
      <c r="E78" s="94"/>
      <c r="F78" s="85"/>
      <c r="G78" s="85"/>
      <c r="H78" s="85"/>
      <c r="I78" s="85"/>
      <c r="J78" s="85"/>
      <c r="K78" s="85"/>
      <c r="L78" s="85"/>
      <c r="M78" s="85"/>
      <c r="N78" s="86"/>
      <c r="O78" s="86"/>
      <c r="P78" s="86"/>
      <c r="Q78" s="86"/>
      <c r="R78" s="87"/>
      <c r="S78" s="98"/>
      <c r="T78" s="141"/>
      <c r="U78" s="120"/>
      <c r="V78" s="135"/>
      <c r="W78" s="85"/>
      <c r="X78" s="118"/>
      <c r="Z78" s="82"/>
      <c r="AA78" s="82"/>
      <c r="AB78" s="145"/>
      <c r="AC78" s="143"/>
      <c r="AD78" s="152"/>
      <c r="AE78" s="152"/>
      <c r="AF78" s="152"/>
      <c r="AH78" s="84"/>
      <c r="AI78" s="84"/>
      <c r="AJ78" s="84"/>
      <c r="AK78" s="84"/>
      <c r="AL78" s="84"/>
      <c r="AM78" s="84"/>
      <c r="AN78" s="84"/>
      <c r="AO78" s="84"/>
      <c r="AP78" s="84"/>
      <c r="AQ78" s="84"/>
      <c r="AR78" s="84"/>
    </row>
    <row r="79" spans="2:44" s="146" customFormat="1" x14ac:dyDescent="0.2">
      <c r="B79" s="94"/>
      <c r="C79" s="94"/>
      <c r="D79" s="94"/>
      <c r="E79" s="94"/>
      <c r="F79" s="85"/>
      <c r="G79" s="85"/>
      <c r="H79" s="85"/>
      <c r="I79" s="85"/>
      <c r="J79" s="85"/>
      <c r="K79" s="85"/>
      <c r="L79" s="85"/>
      <c r="M79" s="85"/>
      <c r="N79" s="86"/>
      <c r="O79" s="86"/>
      <c r="P79" s="86"/>
      <c r="Q79" s="86"/>
      <c r="R79" s="87"/>
      <c r="S79" s="98"/>
      <c r="T79" s="141"/>
      <c r="U79" s="120"/>
      <c r="V79" s="135"/>
      <c r="W79" s="85"/>
      <c r="X79" s="118"/>
      <c r="Z79" s="82"/>
      <c r="AA79" s="82"/>
      <c r="AB79" s="145"/>
      <c r="AC79" s="143"/>
      <c r="AD79" s="152"/>
      <c r="AE79" s="152"/>
      <c r="AF79" s="152"/>
      <c r="AH79" s="84"/>
      <c r="AI79" s="84"/>
      <c r="AJ79" s="84"/>
      <c r="AK79" s="84"/>
      <c r="AL79" s="84"/>
      <c r="AM79" s="84"/>
      <c r="AN79" s="84"/>
      <c r="AO79" s="84"/>
      <c r="AP79" s="84"/>
      <c r="AQ79" s="84"/>
      <c r="AR79" s="84"/>
    </row>
    <row r="80" spans="2:44" s="146" customFormat="1" x14ac:dyDescent="0.2">
      <c r="B80" s="94"/>
      <c r="C80" s="94"/>
      <c r="D80" s="94"/>
      <c r="E80" s="94"/>
      <c r="F80" s="85"/>
      <c r="G80" s="85"/>
      <c r="H80" s="85"/>
      <c r="I80" s="85"/>
      <c r="J80" s="85"/>
      <c r="K80" s="85"/>
      <c r="L80" s="85"/>
      <c r="M80" s="85"/>
      <c r="N80" s="86"/>
      <c r="O80" s="86"/>
      <c r="P80" s="86"/>
      <c r="Q80" s="86"/>
      <c r="R80" s="87"/>
      <c r="S80" s="98"/>
      <c r="T80" s="141"/>
      <c r="U80" s="120"/>
      <c r="V80" s="135"/>
      <c r="W80" s="85"/>
      <c r="X80" s="118"/>
      <c r="Z80" s="82"/>
      <c r="AA80" s="82"/>
      <c r="AB80" s="145"/>
      <c r="AC80" s="143"/>
      <c r="AD80" s="152"/>
      <c r="AE80" s="152"/>
      <c r="AF80" s="152"/>
      <c r="AH80" s="84"/>
      <c r="AI80" s="84"/>
      <c r="AJ80" s="84"/>
      <c r="AK80" s="84"/>
      <c r="AL80" s="84"/>
      <c r="AM80" s="84"/>
      <c r="AN80" s="84"/>
      <c r="AO80" s="84"/>
      <c r="AP80" s="84"/>
      <c r="AQ80" s="84"/>
      <c r="AR80" s="84"/>
    </row>
    <row r="81" spans="2:44" s="146" customFormat="1" x14ac:dyDescent="0.2">
      <c r="B81" s="94"/>
      <c r="C81" s="94"/>
      <c r="D81" s="94"/>
      <c r="E81" s="94"/>
      <c r="F81" s="85"/>
      <c r="G81" s="85"/>
      <c r="H81" s="85"/>
      <c r="I81" s="85"/>
      <c r="J81" s="85"/>
      <c r="K81" s="85"/>
      <c r="L81" s="85"/>
      <c r="M81" s="85"/>
      <c r="N81" s="86"/>
      <c r="O81" s="86"/>
      <c r="P81" s="86"/>
      <c r="Q81" s="86"/>
      <c r="R81" s="87"/>
      <c r="S81" s="98"/>
      <c r="T81" s="141"/>
      <c r="U81" s="120"/>
      <c r="V81" s="135"/>
      <c r="W81" s="85"/>
      <c r="X81" s="118"/>
      <c r="Z81" s="82"/>
      <c r="AA81" s="82"/>
      <c r="AB81" s="145"/>
      <c r="AC81" s="143"/>
      <c r="AD81" s="152"/>
      <c r="AE81" s="152"/>
      <c r="AF81" s="152"/>
      <c r="AH81" s="84"/>
      <c r="AI81" s="84"/>
      <c r="AJ81" s="84"/>
      <c r="AK81" s="84"/>
      <c r="AL81" s="84"/>
      <c r="AM81" s="84"/>
      <c r="AN81" s="84"/>
      <c r="AO81" s="84"/>
      <c r="AP81" s="84"/>
      <c r="AQ81" s="84"/>
      <c r="AR81" s="84"/>
    </row>
    <row r="82" spans="2:44" s="146" customFormat="1" x14ac:dyDescent="0.2">
      <c r="B82" s="94"/>
      <c r="C82" s="94"/>
      <c r="D82" s="94"/>
      <c r="E82" s="94"/>
      <c r="F82" s="85"/>
      <c r="G82" s="85"/>
      <c r="H82" s="85"/>
      <c r="I82" s="85"/>
      <c r="J82" s="85"/>
      <c r="K82" s="85"/>
      <c r="L82" s="85"/>
      <c r="M82" s="85"/>
      <c r="N82" s="86"/>
      <c r="O82" s="86"/>
      <c r="P82" s="86"/>
      <c r="Q82" s="86"/>
      <c r="R82" s="87"/>
      <c r="S82" s="98"/>
      <c r="T82" s="141"/>
      <c r="U82" s="120"/>
      <c r="V82" s="135"/>
      <c r="W82" s="85"/>
      <c r="X82" s="118"/>
      <c r="Z82" s="82"/>
      <c r="AA82" s="82"/>
      <c r="AB82" s="145"/>
      <c r="AC82" s="143"/>
      <c r="AD82" s="152"/>
      <c r="AE82" s="152"/>
      <c r="AF82" s="152"/>
      <c r="AH82" s="84"/>
      <c r="AI82" s="84"/>
      <c r="AJ82" s="84"/>
      <c r="AK82" s="84"/>
      <c r="AL82" s="84"/>
      <c r="AM82" s="84"/>
      <c r="AN82" s="84"/>
      <c r="AO82" s="84"/>
      <c r="AP82" s="84"/>
      <c r="AQ82" s="84"/>
      <c r="AR82" s="84"/>
    </row>
    <row r="83" spans="2:44" s="146" customFormat="1" x14ac:dyDescent="0.2">
      <c r="B83" s="94"/>
      <c r="C83" s="94"/>
      <c r="D83" s="94"/>
      <c r="E83" s="94"/>
      <c r="F83" s="85"/>
      <c r="G83" s="85"/>
      <c r="H83" s="85"/>
      <c r="I83" s="85"/>
      <c r="J83" s="85"/>
      <c r="K83" s="85"/>
      <c r="L83" s="85"/>
      <c r="M83" s="85"/>
      <c r="N83" s="86"/>
      <c r="O83" s="86"/>
      <c r="P83" s="86"/>
      <c r="Q83" s="86"/>
      <c r="R83" s="87"/>
      <c r="S83" s="98"/>
      <c r="T83" s="141"/>
      <c r="U83" s="120"/>
      <c r="V83" s="135"/>
      <c r="W83" s="85"/>
      <c r="X83" s="118"/>
      <c r="Z83" s="82"/>
      <c r="AA83" s="82"/>
      <c r="AB83" s="145"/>
      <c r="AC83" s="143"/>
      <c r="AD83" s="152"/>
      <c r="AE83" s="152"/>
      <c r="AF83" s="152"/>
      <c r="AH83" s="84"/>
      <c r="AI83" s="84"/>
      <c r="AJ83" s="84"/>
      <c r="AK83" s="84"/>
      <c r="AL83" s="84"/>
      <c r="AM83" s="84"/>
      <c r="AN83" s="84"/>
      <c r="AO83" s="84"/>
      <c r="AP83" s="84"/>
      <c r="AQ83" s="84"/>
      <c r="AR83" s="84"/>
    </row>
    <row r="84" spans="2:44" s="146" customFormat="1" x14ac:dyDescent="0.2">
      <c r="B84" s="94"/>
      <c r="C84" s="94"/>
      <c r="D84" s="94"/>
      <c r="E84" s="94"/>
      <c r="F84" s="85"/>
      <c r="G84" s="85"/>
      <c r="H84" s="85"/>
      <c r="I84" s="85"/>
      <c r="J84" s="85"/>
      <c r="K84" s="85"/>
      <c r="L84" s="85"/>
      <c r="M84" s="85"/>
      <c r="N84" s="86"/>
      <c r="O84" s="86"/>
      <c r="P84" s="86"/>
      <c r="Q84" s="86"/>
      <c r="R84" s="87"/>
      <c r="S84" s="98"/>
      <c r="T84" s="141"/>
      <c r="U84" s="120"/>
      <c r="V84" s="135"/>
      <c r="W84" s="85"/>
      <c r="X84" s="118"/>
      <c r="Z84" s="82"/>
      <c r="AA84" s="82"/>
      <c r="AB84" s="145"/>
      <c r="AC84" s="143"/>
      <c r="AD84" s="152"/>
      <c r="AE84" s="152"/>
      <c r="AF84" s="152"/>
      <c r="AH84" s="84"/>
      <c r="AI84" s="84"/>
      <c r="AJ84" s="84"/>
      <c r="AK84" s="84"/>
      <c r="AL84" s="84"/>
      <c r="AM84" s="84"/>
      <c r="AN84" s="84"/>
      <c r="AO84" s="84"/>
      <c r="AP84" s="84"/>
      <c r="AQ84" s="84"/>
      <c r="AR84" s="84"/>
    </row>
    <row r="85" spans="2:44" s="146" customFormat="1" x14ac:dyDescent="0.2">
      <c r="B85" s="94"/>
      <c r="C85" s="94"/>
      <c r="D85" s="94"/>
      <c r="E85" s="94"/>
      <c r="F85" s="85"/>
      <c r="G85" s="85"/>
      <c r="H85" s="85"/>
      <c r="I85" s="85"/>
      <c r="J85" s="85"/>
      <c r="K85" s="85"/>
      <c r="L85" s="85"/>
      <c r="M85" s="85"/>
      <c r="N85" s="86"/>
      <c r="O85" s="86"/>
      <c r="P85" s="86"/>
      <c r="Q85" s="86"/>
      <c r="R85" s="87"/>
      <c r="S85" s="98"/>
      <c r="T85" s="141"/>
      <c r="U85" s="120"/>
      <c r="V85" s="135"/>
      <c r="W85" s="85"/>
      <c r="X85" s="118"/>
      <c r="Z85" s="82"/>
      <c r="AA85" s="82"/>
      <c r="AB85" s="145"/>
      <c r="AC85" s="143"/>
      <c r="AD85" s="152"/>
      <c r="AE85" s="152"/>
      <c r="AF85" s="152"/>
      <c r="AH85" s="84"/>
      <c r="AI85" s="84"/>
      <c r="AJ85" s="84"/>
      <c r="AK85" s="84"/>
      <c r="AL85" s="84"/>
      <c r="AM85" s="84"/>
      <c r="AN85" s="84"/>
      <c r="AO85" s="84"/>
      <c r="AP85" s="84"/>
      <c r="AQ85" s="84"/>
      <c r="AR85" s="84"/>
    </row>
    <row r="86" spans="2:44" s="146" customFormat="1" x14ac:dyDescent="0.2">
      <c r="B86" s="94"/>
      <c r="C86" s="94"/>
      <c r="D86" s="94"/>
      <c r="E86" s="94"/>
      <c r="F86" s="85"/>
      <c r="G86" s="85"/>
      <c r="H86" s="85"/>
      <c r="I86" s="85"/>
      <c r="J86" s="85"/>
      <c r="K86" s="85"/>
      <c r="L86" s="85"/>
      <c r="M86" s="85"/>
      <c r="N86" s="86"/>
      <c r="O86" s="86"/>
      <c r="P86" s="86"/>
      <c r="Q86" s="86"/>
      <c r="R86" s="87"/>
      <c r="S86" s="98"/>
      <c r="T86" s="141"/>
      <c r="U86" s="120"/>
      <c r="V86" s="135"/>
      <c r="W86" s="85"/>
      <c r="X86" s="118"/>
      <c r="Z86" s="82"/>
      <c r="AA86" s="82"/>
      <c r="AB86" s="145"/>
      <c r="AC86" s="143"/>
      <c r="AD86" s="152"/>
      <c r="AE86" s="152"/>
      <c r="AF86" s="152"/>
      <c r="AH86" s="84"/>
      <c r="AI86" s="84"/>
      <c r="AJ86" s="84"/>
      <c r="AK86" s="84"/>
      <c r="AL86" s="84"/>
      <c r="AM86" s="84"/>
      <c r="AN86" s="84"/>
      <c r="AO86" s="84"/>
      <c r="AP86" s="84"/>
      <c r="AQ86" s="84"/>
      <c r="AR86" s="84"/>
    </row>
    <row r="87" spans="2:44" s="146" customFormat="1" x14ac:dyDescent="0.2">
      <c r="B87" s="94"/>
      <c r="C87" s="94"/>
      <c r="D87" s="94"/>
      <c r="E87" s="94"/>
      <c r="F87" s="85"/>
      <c r="G87" s="85"/>
      <c r="H87" s="85"/>
      <c r="I87" s="85"/>
      <c r="J87" s="85"/>
      <c r="K87" s="85"/>
      <c r="L87" s="85"/>
      <c r="M87" s="85"/>
      <c r="N87" s="86"/>
      <c r="O87" s="86"/>
      <c r="P87" s="86"/>
      <c r="Q87" s="86"/>
      <c r="R87" s="87"/>
      <c r="S87" s="98"/>
      <c r="T87" s="141"/>
      <c r="U87" s="120"/>
      <c r="V87" s="135"/>
      <c r="W87" s="85"/>
      <c r="X87" s="118"/>
      <c r="Z87" s="82"/>
      <c r="AA87" s="82"/>
      <c r="AB87" s="145"/>
      <c r="AC87" s="143"/>
      <c r="AD87" s="152"/>
      <c r="AE87" s="152"/>
      <c r="AF87" s="152"/>
      <c r="AH87" s="84"/>
      <c r="AI87" s="84"/>
      <c r="AJ87" s="84"/>
      <c r="AK87" s="84"/>
      <c r="AL87" s="84"/>
      <c r="AM87" s="84"/>
      <c r="AN87" s="84"/>
      <c r="AO87" s="84"/>
      <c r="AP87" s="84"/>
      <c r="AQ87" s="84"/>
      <c r="AR87" s="84"/>
    </row>
    <row r="88" spans="2:44" s="146" customFormat="1" x14ac:dyDescent="0.2">
      <c r="B88" s="94"/>
      <c r="C88" s="94"/>
      <c r="D88" s="94"/>
      <c r="E88" s="94"/>
      <c r="F88" s="85"/>
      <c r="G88" s="85"/>
      <c r="H88" s="85"/>
      <c r="I88" s="85"/>
      <c r="J88" s="85"/>
      <c r="K88" s="85"/>
      <c r="L88" s="85"/>
      <c r="M88" s="85"/>
      <c r="N88" s="86"/>
      <c r="O88" s="86"/>
      <c r="P88" s="86"/>
      <c r="Q88" s="86"/>
      <c r="R88" s="87"/>
      <c r="S88" s="98"/>
      <c r="T88" s="141"/>
      <c r="U88" s="120"/>
      <c r="V88" s="135"/>
      <c r="W88" s="85"/>
      <c r="X88" s="118"/>
      <c r="Z88" s="82"/>
      <c r="AA88" s="82"/>
      <c r="AB88" s="145"/>
      <c r="AC88" s="143"/>
      <c r="AD88" s="152"/>
      <c r="AE88" s="152"/>
      <c r="AF88" s="152"/>
      <c r="AH88" s="84"/>
      <c r="AI88" s="84"/>
      <c r="AJ88" s="84"/>
      <c r="AK88" s="84"/>
      <c r="AL88" s="84"/>
      <c r="AM88" s="84"/>
      <c r="AN88" s="84"/>
      <c r="AO88" s="84"/>
      <c r="AP88" s="84"/>
      <c r="AQ88" s="84"/>
      <c r="AR88" s="84"/>
    </row>
    <row r="89" spans="2:44" s="146" customFormat="1" x14ac:dyDescent="0.2">
      <c r="B89" s="94"/>
      <c r="C89" s="94"/>
      <c r="D89" s="94"/>
      <c r="E89" s="94"/>
      <c r="F89" s="85"/>
      <c r="G89" s="85"/>
      <c r="H89" s="85"/>
      <c r="I89" s="85"/>
      <c r="J89" s="85"/>
      <c r="K89" s="85"/>
      <c r="L89" s="85"/>
      <c r="M89" s="85"/>
      <c r="N89" s="86"/>
      <c r="O89" s="86"/>
      <c r="P89" s="86"/>
      <c r="Q89" s="86"/>
      <c r="R89" s="87"/>
      <c r="S89" s="98"/>
      <c r="T89" s="141"/>
      <c r="U89" s="120"/>
      <c r="V89" s="135"/>
      <c r="W89" s="85"/>
      <c r="X89" s="118"/>
      <c r="Z89" s="82"/>
      <c r="AA89" s="82"/>
      <c r="AB89" s="145"/>
      <c r="AC89" s="143"/>
      <c r="AD89" s="152"/>
      <c r="AE89" s="152"/>
      <c r="AF89" s="152"/>
      <c r="AH89" s="84"/>
      <c r="AI89" s="84"/>
      <c r="AJ89" s="84"/>
      <c r="AK89" s="84"/>
      <c r="AL89" s="84"/>
      <c r="AM89" s="84"/>
      <c r="AN89" s="84"/>
      <c r="AO89" s="84"/>
      <c r="AP89" s="84"/>
      <c r="AQ89" s="84"/>
      <c r="AR89" s="84"/>
    </row>
    <row r="90" spans="2:44" s="146" customFormat="1" x14ac:dyDescent="0.2">
      <c r="B90" s="94"/>
      <c r="C90" s="94"/>
      <c r="D90" s="94"/>
      <c r="E90" s="94"/>
      <c r="F90" s="85"/>
      <c r="G90" s="85"/>
      <c r="H90" s="85"/>
      <c r="I90" s="85"/>
      <c r="J90" s="85"/>
      <c r="K90" s="85"/>
      <c r="L90" s="85"/>
      <c r="M90" s="85"/>
      <c r="N90" s="86"/>
      <c r="O90" s="86"/>
      <c r="P90" s="86"/>
      <c r="Q90" s="86"/>
      <c r="R90" s="87"/>
      <c r="S90" s="98"/>
      <c r="T90" s="141"/>
      <c r="U90" s="120"/>
      <c r="V90" s="135"/>
      <c r="W90" s="85"/>
      <c r="X90" s="118"/>
      <c r="Z90" s="82"/>
      <c r="AA90" s="82"/>
      <c r="AB90" s="145"/>
      <c r="AC90" s="143"/>
      <c r="AD90" s="152"/>
      <c r="AE90" s="152"/>
      <c r="AF90" s="152"/>
      <c r="AH90" s="84"/>
      <c r="AI90" s="84"/>
      <c r="AJ90" s="84"/>
      <c r="AK90" s="84"/>
      <c r="AL90" s="84"/>
      <c r="AM90" s="84"/>
      <c r="AN90" s="84"/>
      <c r="AO90" s="84"/>
      <c r="AP90" s="84"/>
      <c r="AQ90" s="84"/>
      <c r="AR90" s="84"/>
    </row>
    <row r="91" spans="2:44" s="146" customFormat="1" x14ac:dyDescent="0.2">
      <c r="B91" s="94"/>
      <c r="C91" s="94"/>
      <c r="D91" s="94"/>
      <c r="E91" s="94"/>
      <c r="F91" s="85"/>
      <c r="G91" s="85"/>
      <c r="H91" s="85"/>
      <c r="I91" s="85"/>
      <c r="J91" s="85"/>
      <c r="K91" s="85"/>
      <c r="L91" s="85"/>
      <c r="M91" s="85"/>
      <c r="N91" s="86"/>
      <c r="O91" s="86"/>
      <c r="P91" s="86"/>
      <c r="Q91" s="86"/>
      <c r="R91" s="87"/>
      <c r="S91" s="98"/>
      <c r="T91" s="141"/>
      <c r="U91" s="120"/>
      <c r="V91" s="135"/>
      <c r="W91" s="85"/>
      <c r="X91" s="118"/>
      <c r="Z91" s="82"/>
      <c r="AA91" s="82"/>
      <c r="AB91" s="145"/>
      <c r="AC91" s="143"/>
      <c r="AD91" s="152"/>
      <c r="AE91" s="152"/>
      <c r="AF91" s="152"/>
      <c r="AH91" s="84"/>
      <c r="AI91" s="84"/>
      <c r="AJ91" s="84"/>
      <c r="AK91" s="84"/>
      <c r="AL91" s="84"/>
      <c r="AM91" s="84"/>
      <c r="AN91" s="84"/>
      <c r="AO91" s="84"/>
      <c r="AP91" s="84"/>
      <c r="AQ91" s="84"/>
      <c r="AR91" s="84"/>
    </row>
    <row r="92" spans="2:44" s="146" customFormat="1" x14ac:dyDescent="0.2">
      <c r="B92" s="94"/>
      <c r="C92" s="94"/>
      <c r="D92" s="94"/>
      <c r="E92" s="94"/>
      <c r="F92" s="85"/>
      <c r="G92" s="85"/>
      <c r="H92" s="85"/>
      <c r="I92" s="85"/>
      <c r="J92" s="85"/>
      <c r="K92" s="85"/>
      <c r="L92" s="85"/>
      <c r="M92" s="85"/>
      <c r="N92" s="86"/>
      <c r="O92" s="86"/>
      <c r="P92" s="86"/>
      <c r="Q92" s="86"/>
      <c r="R92" s="87"/>
      <c r="S92" s="98"/>
      <c r="T92" s="141"/>
      <c r="U92" s="120"/>
      <c r="V92" s="135"/>
      <c r="W92" s="85"/>
      <c r="X92" s="118"/>
      <c r="Z92" s="82"/>
      <c r="AA92" s="82"/>
      <c r="AB92" s="145"/>
      <c r="AC92" s="143"/>
      <c r="AD92" s="152"/>
      <c r="AE92" s="152"/>
      <c r="AF92" s="152"/>
      <c r="AH92" s="84"/>
      <c r="AI92" s="84"/>
      <c r="AJ92" s="84"/>
      <c r="AK92" s="84"/>
      <c r="AL92" s="84"/>
      <c r="AM92" s="84"/>
      <c r="AN92" s="84"/>
      <c r="AO92" s="84"/>
      <c r="AP92" s="84"/>
      <c r="AQ92" s="84"/>
      <c r="AR92" s="84"/>
    </row>
    <row r="93" spans="2:44" s="146" customFormat="1" x14ac:dyDescent="0.2">
      <c r="B93" s="94"/>
      <c r="C93" s="94"/>
      <c r="D93" s="94"/>
      <c r="E93" s="94"/>
      <c r="F93" s="85"/>
      <c r="G93" s="85"/>
      <c r="H93" s="85"/>
      <c r="I93" s="85"/>
      <c r="J93" s="85"/>
      <c r="K93" s="85"/>
      <c r="L93" s="85"/>
      <c r="M93" s="85"/>
      <c r="N93" s="86"/>
      <c r="O93" s="86"/>
      <c r="P93" s="86"/>
      <c r="Q93" s="86"/>
      <c r="R93" s="87"/>
      <c r="S93" s="98"/>
      <c r="T93" s="141"/>
      <c r="U93" s="120"/>
      <c r="V93" s="135"/>
      <c r="W93" s="85"/>
      <c r="X93" s="118"/>
      <c r="Z93" s="82"/>
      <c r="AA93" s="82"/>
      <c r="AB93" s="145"/>
      <c r="AC93" s="143"/>
      <c r="AD93" s="152"/>
      <c r="AE93" s="152"/>
      <c r="AF93" s="152"/>
      <c r="AH93" s="84"/>
      <c r="AI93" s="84"/>
      <c r="AJ93" s="84"/>
      <c r="AK93" s="84"/>
      <c r="AL93" s="84"/>
      <c r="AM93" s="84"/>
      <c r="AN93" s="84"/>
      <c r="AO93" s="84"/>
      <c r="AP93" s="84"/>
      <c r="AQ93" s="84"/>
      <c r="AR93" s="84"/>
    </row>
    <row r="94" spans="2:44" s="146" customFormat="1" x14ac:dyDescent="0.2">
      <c r="B94" s="94"/>
      <c r="C94" s="94"/>
      <c r="D94" s="94"/>
      <c r="E94" s="94"/>
      <c r="F94" s="85"/>
      <c r="G94" s="85"/>
      <c r="H94" s="85"/>
      <c r="I94" s="85"/>
      <c r="J94" s="85"/>
      <c r="K94" s="85"/>
      <c r="L94" s="85"/>
      <c r="M94" s="85"/>
      <c r="N94" s="86"/>
      <c r="O94" s="86"/>
      <c r="P94" s="86"/>
      <c r="Q94" s="86"/>
      <c r="R94" s="87"/>
      <c r="S94" s="98"/>
      <c r="T94" s="141"/>
      <c r="U94" s="120"/>
      <c r="V94" s="135"/>
      <c r="W94" s="85"/>
      <c r="X94" s="118"/>
      <c r="Z94" s="82"/>
      <c r="AA94" s="82"/>
      <c r="AB94" s="145"/>
      <c r="AC94" s="143"/>
      <c r="AD94" s="152"/>
      <c r="AE94" s="152"/>
      <c r="AF94" s="152"/>
      <c r="AH94" s="84"/>
      <c r="AI94" s="84"/>
      <c r="AJ94" s="84"/>
      <c r="AK94" s="84"/>
      <c r="AL94" s="84"/>
      <c r="AM94" s="84"/>
      <c r="AN94" s="84"/>
      <c r="AO94" s="84"/>
      <c r="AP94" s="84"/>
      <c r="AQ94" s="84"/>
      <c r="AR94" s="84"/>
    </row>
    <row r="95" spans="2:44" s="146" customFormat="1" x14ac:dyDescent="0.2">
      <c r="B95" s="94"/>
      <c r="C95" s="94"/>
      <c r="D95" s="94"/>
      <c r="E95" s="94"/>
      <c r="F95" s="85"/>
      <c r="G95" s="85"/>
      <c r="H95" s="85"/>
      <c r="I95" s="85"/>
      <c r="J95" s="85"/>
      <c r="K95" s="85"/>
      <c r="L95" s="85"/>
      <c r="M95" s="85"/>
      <c r="N95" s="86"/>
      <c r="O95" s="86"/>
      <c r="P95" s="86"/>
      <c r="Q95" s="86"/>
      <c r="R95" s="87"/>
      <c r="S95" s="98"/>
      <c r="T95" s="141"/>
      <c r="U95" s="120"/>
      <c r="V95" s="135"/>
      <c r="W95" s="85"/>
      <c r="X95" s="118"/>
      <c r="Z95" s="82"/>
      <c r="AA95" s="82"/>
      <c r="AB95" s="145"/>
      <c r="AC95" s="143"/>
      <c r="AD95" s="152"/>
      <c r="AE95" s="152"/>
      <c r="AF95" s="152"/>
      <c r="AH95" s="84"/>
      <c r="AI95" s="84"/>
      <c r="AJ95" s="84"/>
      <c r="AK95" s="84"/>
      <c r="AL95" s="84"/>
      <c r="AM95" s="84"/>
      <c r="AN95" s="84"/>
      <c r="AO95" s="84"/>
      <c r="AP95" s="84"/>
      <c r="AQ95" s="84"/>
      <c r="AR95" s="84"/>
    </row>
    <row r="96" spans="2:44" s="146" customFormat="1" x14ac:dyDescent="0.2">
      <c r="B96" s="94"/>
      <c r="C96" s="94"/>
      <c r="D96" s="94"/>
      <c r="E96" s="94"/>
      <c r="F96" s="85"/>
      <c r="G96" s="85"/>
      <c r="H96" s="85"/>
      <c r="I96" s="85"/>
      <c r="J96" s="85"/>
      <c r="K96" s="85"/>
      <c r="L96" s="85"/>
      <c r="M96" s="85"/>
      <c r="N96" s="86"/>
      <c r="O96" s="86"/>
      <c r="P96" s="86"/>
      <c r="Q96" s="86"/>
      <c r="R96" s="87"/>
      <c r="S96" s="98"/>
      <c r="T96" s="141"/>
      <c r="U96" s="120"/>
      <c r="V96" s="135"/>
      <c r="W96" s="85"/>
      <c r="X96" s="118"/>
      <c r="Z96" s="82"/>
      <c r="AA96" s="82"/>
      <c r="AB96" s="145"/>
      <c r="AC96" s="143"/>
      <c r="AD96" s="152"/>
      <c r="AE96" s="152"/>
      <c r="AF96" s="152"/>
      <c r="AH96" s="84"/>
      <c r="AI96" s="84"/>
      <c r="AJ96" s="84"/>
      <c r="AK96" s="84"/>
      <c r="AL96" s="84"/>
      <c r="AM96" s="84"/>
      <c r="AN96" s="84"/>
      <c r="AO96" s="84"/>
      <c r="AP96" s="84"/>
      <c r="AQ96" s="84"/>
      <c r="AR96" s="84"/>
    </row>
    <row r="97" spans="2:44" s="146" customFormat="1" x14ac:dyDescent="0.2">
      <c r="B97" s="94"/>
      <c r="C97" s="94"/>
      <c r="D97" s="94"/>
      <c r="E97" s="94"/>
      <c r="F97" s="85"/>
      <c r="G97" s="85"/>
      <c r="H97" s="85"/>
      <c r="I97" s="85"/>
      <c r="J97" s="85"/>
      <c r="K97" s="85"/>
      <c r="L97" s="85"/>
      <c r="M97" s="85"/>
      <c r="N97" s="86"/>
      <c r="O97" s="86"/>
      <c r="P97" s="86"/>
      <c r="Q97" s="86"/>
      <c r="R97" s="87"/>
      <c r="S97" s="98"/>
      <c r="T97" s="141"/>
      <c r="U97" s="120"/>
      <c r="V97" s="135"/>
      <c r="W97" s="85"/>
      <c r="X97" s="118"/>
      <c r="Z97" s="82"/>
      <c r="AA97" s="82"/>
      <c r="AB97" s="145"/>
      <c r="AC97" s="143"/>
      <c r="AD97" s="152"/>
      <c r="AE97" s="152"/>
      <c r="AF97" s="152"/>
      <c r="AH97" s="84"/>
      <c r="AI97" s="84"/>
      <c r="AJ97" s="84"/>
      <c r="AK97" s="84"/>
      <c r="AL97" s="84"/>
      <c r="AM97" s="84"/>
      <c r="AN97" s="84"/>
      <c r="AO97" s="84"/>
      <c r="AP97" s="84"/>
      <c r="AQ97" s="84"/>
      <c r="AR97" s="84"/>
    </row>
    <row r="98" spans="2:44" s="146" customFormat="1" x14ac:dyDescent="0.2">
      <c r="B98" s="94"/>
      <c r="C98" s="94"/>
      <c r="D98" s="94"/>
      <c r="E98" s="94"/>
      <c r="F98" s="85"/>
      <c r="G98" s="85"/>
      <c r="H98" s="85"/>
      <c r="I98" s="85"/>
      <c r="J98" s="85"/>
      <c r="K98" s="85"/>
      <c r="L98" s="85"/>
      <c r="M98" s="85"/>
      <c r="N98" s="86"/>
      <c r="O98" s="86"/>
      <c r="P98" s="86"/>
      <c r="Q98" s="86"/>
      <c r="R98" s="87"/>
      <c r="S98" s="98"/>
      <c r="T98" s="141"/>
      <c r="U98" s="120"/>
      <c r="V98" s="135"/>
      <c r="W98" s="85"/>
      <c r="X98" s="118"/>
      <c r="Z98" s="82"/>
      <c r="AA98" s="82"/>
      <c r="AB98" s="145"/>
      <c r="AC98" s="143"/>
      <c r="AD98" s="152"/>
      <c r="AE98" s="152"/>
      <c r="AF98" s="152"/>
      <c r="AH98" s="84"/>
      <c r="AI98" s="84"/>
      <c r="AJ98" s="84"/>
      <c r="AK98" s="84"/>
      <c r="AL98" s="84"/>
      <c r="AM98" s="84"/>
      <c r="AN98" s="84"/>
      <c r="AO98" s="84"/>
      <c r="AP98" s="84"/>
      <c r="AQ98" s="84"/>
      <c r="AR98" s="84"/>
    </row>
    <row r="99" spans="2:44" s="146" customFormat="1" x14ac:dyDescent="0.2">
      <c r="B99" s="94"/>
      <c r="C99" s="94"/>
      <c r="D99" s="94"/>
      <c r="E99" s="94"/>
      <c r="F99" s="85"/>
      <c r="G99" s="85"/>
      <c r="H99" s="85"/>
      <c r="I99" s="85"/>
      <c r="J99" s="85"/>
      <c r="K99" s="85"/>
      <c r="L99" s="85"/>
      <c r="M99" s="85"/>
      <c r="N99" s="86"/>
      <c r="O99" s="86"/>
      <c r="P99" s="86"/>
      <c r="Q99" s="86"/>
      <c r="R99" s="87"/>
      <c r="S99" s="98"/>
      <c r="T99" s="141"/>
      <c r="U99" s="120"/>
      <c r="V99" s="135"/>
      <c r="W99" s="85"/>
      <c r="X99" s="118"/>
      <c r="Z99" s="82"/>
      <c r="AA99" s="82"/>
      <c r="AB99" s="145"/>
      <c r="AC99" s="143"/>
      <c r="AD99" s="152"/>
      <c r="AE99" s="152"/>
      <c r="AF99" s="152"/>
      <c r="AH99" s="84"/>
      <c r="AI99" s="84"/>
      <c r="AJ99" s="84"/>
      <c r="AK99" s="84"/>
      <c r="AL99" s="84"/>
      <c r="AM99" s="84"/>
      <c r="AN99" s="84"/>
      <c r="AO99" s="84"/>
      <c r="AP99" s="84"/>
      <c r="AQ99" s="84"/>
      <c r="AR99" s="84"/>
    </row>
    <row r="100" spans="2:44" s="146" customFormat="1" x14ac:dyDescent="0.2">
      <c r="B100" s="94"/>
      <c r="C100" s="94"/>
      <c r="D100" s="94"/>
      <c r="E100" s="94"/>
      <c r="F100" s="85"/>
      <c r="G100" s="85"/>
      <c r="H100" s="85"/>
      <c r="I100" s="85"/>
      <c r="J100" s="85"/>
      <c r="K100" s="85"/>
      <c r="L100" s="85"/>
      <c r="M100" s="85"/>
      <c r="N100" s="86"/>
      <c r="O100" s="86"/>
      <c r="P100" s="86"/>
      <c r="Q100" s="86"/>
      <c r="R100" s="87"/>
      <c r="S100" s="98"/>
      <c r="T100" s="141"/>
      <c r="U100" s="120"/>
      <c r="V100" s="135"/>
      <c r="W100" s="85"/>
      <c r="X100" s="118"/>
      <c r="Z100" s="82"/>
      <c r="AA100" s="82"/>
      <c r="AB100" s="145"/>
      <c r="AC100" s="143"/>
      <c r="AD100" s="152"/>
      <c r="AE100" s="152"/>
      <c r="AF100" s="152"/>
      <c r="AH100" s="84"/>
      <c r="AI100" s="84"/>
      <c r="AJ100" s="84"/>
      <c r="AK100" s="84"/>
      <c r="AL100" s="84"/>
      <c r="AM100" s="84"/>
      <c r="AN100" s="84"/>
      <c r="AO100" s="84"/>
      <c r="AP100" s="84"/>
      <c r="AQ100" s="84"/>
      <c r="AR100" s="84"/>
    </row>
    <row r="101" spans="2:44" s="146" customFormat="1" x14ac:dyDescent="0.2">
      <c r="B101" s="94"/>
      <c r="C101" s="94"/>
      <c r="D101" s="94"/>
      <c r="E101" s="94"/>
      <c r="F101" s="85"/>
      <c r="G101" s="85"/>
      <c r="H101" s="85"/>
      <c r="I101" s="85"/>
      <c r="J101" s="85"/>
      <c r="K101" s="85"/>
      <c r="L101" s="85"/>
      <c r="M101" s="85"/>
      <c r="N101" s="86"/>
      <c r="O101" s="86"/>
      <c r="P101" s="86"/>
      <c r="Q101" s="86"/>
      <c r="R101" s="87"/>
      <c r="S101" s="98"/>
      <c r="T101" s="141"/>
      <c r="U101" s="120"/>
      <c r="V101" s="135"/>
      <c r="W101" s="85"/>
      <c r="X101" s="118"/>
      <c r="Z101" s="82"/>
      <c r="AA101" s="82"/>
      <c r="AB101" s="145"/>
      <c r="AC101" s="143"/>
      <c r="AD101" s="152"/>
      <c r="AE101" s="152"/>
      <c r="AF101" s="152"/>
      <c r="AH101" s="84"/>
      <c r="AI101" s="84"/>
      <c r="AJ101" s="84"/>
      <c r="AK101" s="84"/>
      <c r="AL101" s="84"/>
      <c r="AM101" s="84"/>
      <c r="AN101" s="84"/>
      <c r="AO101" s="84"/>
      <c r="AP101" s="84"/>
      <c r="AQ101" s="84"/>
      <c r="AR101" s="84"/>
    </row>
    <row r="102" spans="2:44" s="146" customFormat="1" x14ac:dyDescent="0.2">
      <c r="B102" s="94"/>
      <c r="C102" s="94"/>
      <c r="D102" s="94"/>
      <c r="E102" s="94"/>
      <c r="F102" s="85"/>
      <c r="G102" s="85"/>
      <c r="H102" s="85"/>
      <c r="I102" s="85"/>
      <c r="J102" s="85"/>
      <c r="K102" s="85"/>
      <c r="L102" s="85"/>
      <c r="M102" s="85"/>
      <c r="N102" s="86"/>
      <c r="O102" s="86"/>
      <c r="P102" s="86"/>
      <c r="Q102" s="86"/>
      <c r="R102" s="87"/>
      <c r="S102" s="98"/>
      <c r="T102" s="141"/>
      <c r="U102" s="120"/>
      <c r="V102" s="135"/>
      <c r="W102" s="85"/>
      <c r="X102" s="118"/>
      <c r="Z102" s="82"/>
      <c r="AA102" s="82"/>
      <c r="AB102" s="145"/>
      <c r="AC102" s="143"/>
      <c r="AD102" s="152"/>
      <c r="AE102" s="152"/>
      <c r="AF102" s="152"/>
      <c r="AH102" s="84"/>
      <c r="AI102" s="84"/>
      <c r="AJ102" s="84"/>
      <c r="AK102" s="84"/>
      <c r="AL102" s="84"/>
      <c r="AM102" s="84"/>
      <c r="AN102" s="84"/>
      <c r="AO102" s="84"/>
      <c r="AP102" s="84"/>
      <c r="AQ102" s="84"/>
      <c r="AR102" s="84"/>
    </row>
    <row r="103" spans="2:44" s="146" customFormat="1" x14ac:dyDescent="0.2">
      <c r="B103" s="94"/>
      <c r="C103" s="94"/>
      <c r="D103" s="94"/>
      <c r="E103" s="94"/>
      <c r="F103" s="85"/>
      <c r="G103" s="85"/>
      <c r="H103" s="85"/>
      <c r="I103" s="85"/>
      <c r="J103" s="85"/>
      <c r="K103" s="85"/>
      <c r="L103" s="85"/>
      <c r="M103" s="85"/>
      <c r="N103" s="86"/>
      <c r="O103" s="86"/>
      <c r="P103" s="86"/>
      <c r="Q103" s="86"/>
      <c r="R103" s="87"/>
      <c r="S103" s="98"/>
      <c r="T103" s="141"/>
      <c r="U103" s="120"/>
      <c r="V103" s="135"/>
      <c r="W103" s="85"/>
      <c r="X103" s="118"/>
      <c r="Z103" s="82"/>
      <c r="AA103" s="82"/>
      <c r="AB103" s="145"/>
      <c r="AC103" s="143"/>
      <c r="AD103" s="152"/>
      <c r="AE103" s="152"/>
      <c r="AF103" s="152"/>
      <c r="AH103" s="84"/>
      <c r="AI103" s="84"/>
      <c r="AJ103" s="84"/>
      <c r="AK103" s="84"/>
      <c r="AL103" s="84"/>
      <c r="AM103" s="84"/>
      <c r="AN103" s="84"/>
      <c r="AO103" s="84"/>
      <c r="AP103" s="84"/>
      <c r="AQ103" s="84"/>
      <c r="AR103" s="84"/>
    </row>
    <row r="104" spans="2:44" s="146" customFormat="1" x14ac:dyDescent="0.2">
      <c r="B104" s="94"/>
      <c r="C104" s="94"/>
      <c r="D104" s="94"/>
      <c r="E104" s="94"/>
      <c r="F104" s="85"/>
      <c r="G104" s="85"/>
      <c r="H104" s="85"/>
      <c r="I104" s="85"/>
      <c r="J104" s="85"/>
      <c r="K104" s="85"/>
      <c r="L104" s="85"/>
      <c r="M104" s="85"/>
      <c r="N104" s="86"/>
      <c r="O104" s="86"/>
      <c r="P104" s="86"/>
      <c r="Q104" s="86"/>
      <c r="R104" s="87"/>
      <c r="S104" s="98"/>
      <c r="T104" s="141"/>
      <c r="U104" s="120"/>
      <c r="V104" s="135"/>
      <c r="W104" s="85"/>
      <c r="X104" s="118"/>
      <c r="Z104" s="82"/>
      <c r="AA104" s="82"/>
      <c r="AB104" s="145"/>
      <c r="AC104" s="143"/>
      <c r="AD104" s="152"/>
      <c r="AE104" s="152"/>
      <c r="AF104" s="152"/>
      <c r="AH104" s="84"/>
      <c r="AI104" s="84"/>
      <c r="AJ104" s="84"/>
      <c r="AK104" s="84"/>
      <c r="AL104" s="84"/>
      <c r="AM104" s="84"/>
      <c r="AN104" s="84"/>
      <c r="AO104" s="84"/>
      <c r="AP104" s="84"/>
      <c r="AQ104" s="84"/>
      <c r="AR104" s="84"/>
    </row>
    <row r="105" spans="2:44" s="146" customFormat="1" x14ac:dyDescent="0.2">
      <c r="B105" s="94"/>
      <c r="C105" s="94"/>
      <c r="D105" s="94"/>
      <c r="E105" s="94"/>
      <c r="F105" s="85"/>
      <c r="G105" s="85"/>
      <c r="H105" s="85"/>
      <c r="I105" s="85"/>
      <c r="J105" s="85"/>
      <c r="K105" s="85"/>
      <c r="L105" s="85"/>
      <c r="M105" s="85"/>
      <c r="N105" s="86"/>
      <c r="O105" s="86"/>
      <c r="P105" s="86"/>
      <c r="Q105" s="86"/>
      <c r="R105" s="87"/>
      <c r="S105" s="98"/>
      <c r="T105" s="141"/>
      <c r="U105" s="120"/>
      <c r="V105" s="135"/>
      <c r="W105" s="85"/>
      <c r="X105" s="118"/>
      <c r="Z105" s="82"/>
      <c r="AA105" s="82"/>
      <c r="AB105" s="145"/>
      <c r="AC105" s="143"/>
      <c r="AD105" s="152"/>
      <c r="AE105" s="152"/>
      <c r="AF105" s="152"/>
      <c r="AH105" s="84"/>
      <c r="AI105" s="84"/>
      <c r="AJ105" s="84"/>
      <c r="AK105" s="84"/>
      <c r="AL105" s="84"/>
      <c r="AM105" s="84"/>
      <c r="AN105" s="84"/>
      <c r="AO105" s="84"/>
      <c r="AP105" s="84"/>
      <c r="AQ105" s="84"/>
      <c r="AR105" s="84"/>
    </row>
    <row r="106" spans="2:44" s="146" customFormat="1" x14ac:dyDescent="0.2">
      <c r="B106" s="94"/>
      <c r="C106" s="94"/>
      <c r="D106" s="94"/>
      <c r="E106" s="94"/>
      <c r="F106" s="85"/>
      <c r="G106" s="85"/>
      <c r="H106" s="85"/>
      <c r="I106" s="85"/>
      <c r="J106" s="85"/>
      <c r="K106" s="85"/>
      <c r="L106" s="85"/>
      <c r="M106" s="85"/>
      <c r="N106" s="86"/>
      <c r="O106" s="86"/>
      <c r="P106" s="86"/>
      <c r="Q106" s="86"/>
      <c r="R106" s="87"/>
      <c r="S106" s="98"/>
      <c r="T106" s="141"/>
      <c r="U106" s="120"/>
      <c r="V106" s="135"/>
      <c r="W106" s="85"/>
      <c r="X106" s="118"/>
      <c r="Z106" s="82"/>
      <c r="AA106" s="82"/>
      <c r="AB106" s="145"/>
      <c r="AC106" s="143"/>
      <c r="AD106" s="152"/>
      <c r="AE106" s="152"/>
      <c r="AF106" s="152"/>
      <c r="AH106" s="84"/>
      <c r="AI106" s="84"/>
      <c r="AJ106" s="84"/>
      <c r="AK106" s="84"/>
      <c r="AL106" s="84"/>
      <c r="AM106" s="84"/>
      <c r="AN106" s="84"/>
      <c r="AO106" s="84"/>
      <c r="AP106" s="84"/>
      <c r="AQ106" s="84"/>
      <c r="AR106" s="84"/>
    </row>
    <row r="107" spans="2:44" s="146" customFormat="1" x14ac:dyDescent="0.2">
      <c r="B107" s="94"/>
      <c r="C107" s="94"/>
      <c r="D107" s="94"/>
      <c r="E107" s="94"/>
      <c r="F107" s="85"/>
      <c r="G107" s="85"/>
      <c r="H107" s="85"/>
      <c r="I107" s="85"/>
      <c r="J107" s="85"/>
      <c r="K107" s="85"/>
      <c r="L107" s="85"/>
      <c r="M107" s="85"/>
      <c r="N107" s="86"/>
      <c r="O107" s="86"/>
      <c r="P107" s="86"/>
      <c r="Q107" s="86"/>
      <c r="R107" s="87"/>
      <c r="S107" s="98"/>
      <c r="T107" s="141"/>
      <c r="U107" s="120"/>
      <c r="V107" s="135"/>
      <c r="W107" s="85"/>
      <c r="X107" s="118"/>
      <c r="Z107" s="82"/>
      <c r="AA107" s="82"/>
      <c r="AB107" s="145"/>
      <c r="AC107" s="143"/>
      <c r="AD107" s="152"/>
      <c r="AE107" s="152"/>
      <c r="AF107" s="152"/>
      <c r="AH107" s="84"/>
      <c r="AI107" s="84"/>
      <c r="AJ107" s="84"/>
      <c r="AK107" s="84"/>
      <c r="AL107" s="84"/>
      <c r="AM107" s="84"/>
      <c r="AN107" s="84"/>
      <c r="AO107" s="84"/>
      <c r="AP107" s="84"/>
      <c r="AQ107" s="84"/>
      <c r="AR107" s="84"/>
    </row>
    <row r="108" spans="2:44" s="146" customFormat="1" x14ac:dyDescent="0.2">
      <c r="B108" s="94"/>
      <c r="C108" s="94"/>
      <c r="D108" s="94"/>
      <c r="E108" s="94"/>
      <c r="F108" s="85"/>
      <c r="G108" s="85"/>
      <c r="H108" s="85"/>
      <c r="I108" s="85"/>
      <c r="J108" s="85"/>
      <c r="K108" s="85"/>
      <c r="L108" s="85"/>
      <c r="M108" s="85"/>
      <c r="N108" s="86"/>
      <c r="O108" s="86"/>
      <c r="P108" s="86"/>
      <c r="Q108" s="86"/>
      <c r="R108" s="87"/>
      <c r="S108" s="98"/>
      <c r="T108" s="141"/>
      <c r="U108" s="120"/>
      <c r="V108" s="135"/>
      <c r="W108" s="85"/>
      <c r="X108" s="118"/>
      <c r="Z108" s="82"/>
      <c r="AA108" s="82"/>
      <c r="AB108" s="145"/>
      <c r="AC108" s="143"/>
      <c r="AD108" s="152"/>
      <c r="AE108" s="152"/>
      <c r="AF108" s="152"/>
      <c r="AH108" s="84"/>
      <c r="AI108" s="84"/>
      <c r="AJ108" s="84"/>
      <c r="AK108" s="84"/>
      <c r="AL108" s="84"/>
      <c r="AM108" s="84"/>
      <c r="AN108" s="84"/>
      <c r="AO108" s="84"/>
      <c r="AP108" s="84"/>
      <c r="AQ108" s="84"/>
      <c r="AR108" s="84"/>
    </row>
    <row r="109" spans="2:44" s="146" customFormat="1" x14ac:dyDescent="0.2">
      <c r="B109" s="94"/>
      <c r="C109" s="94"/>
      <c r="D109" s="94"/>
      <c r="E109" s="94"/>
      <c r="F109" s="85"/>
      <c r="G109" s="85"/>
      <c r="H109" s="85"/>
      <c r="I109" s="85"/>
      <c r="J109" s="85"/>
      <c r="K109" s="85"/>
      <c r="L109" s="85"/>
      <c r="M109" s="85"/>
      <c r="N109" s="86"/>
      <c r="O109" s="86"/>
      <c r="P109" s="86"/>
      <c r="Q109" s="86"/>
      <c r="R109" s="87"/>
      <c r="S109" s="98"/>
      <c r="T109" s="141"/>
      <c r="U109" s="120"/>
      <c r="V109" s="135"/>
      <c r="W109" s="85"/>
      <c r="X109" s="118"/>
      <c r="Z109" s="82"/>
      <c r="AA109" s="82"/>
      <c r="AB109" s="145"/>
      <c r="AC109" s="143"/>
      <c r="AD109" s="152"/>
      <c r="AE109" s="152"/>
      <c r="AF109" s="152"/>
      <c r="AH109" s="84"/>
      <c r="AI109" s="84"/>
      <c r="AJ109" s="84"/>
      <c r="AK109" s="84"/>
      <c r="AL109" s="84"/>
      <c r="AM109" s="84"/>
      <c r="AN109" s="84"/>
      <c r="AO109" s="84"/>
      <c r="AP109" s="84"/>
      <c r="AQ109" s="84"/>
      <c r="AR109" s="84"/>
    </row>
    <row r="110" spans="2:44" s="146" customFormat="1" x14ac:dyDescent="0.2">
      <c r="B110" s="94"/>
      <c r="C110" s="94"/>
      <c r="D110" s="94"/>
      <c r="E110" s="94"/>
      <c r="F110" s="85"/>
      <c r="G110" s="85"/>
      <c r="H110" s="85"/>
      <c r="I110" s="85"/>
      <c r="J110" s="85"/>
      <c r="K110" s="85"/>
      <c r="L110" s="85"/>
      <c r="M110" s="85"/>
      <c r="N110" s="86"/>
      <c r="O110" s="86"/>
      <c r="P110" s="86"/>
      <c r="Q110" s="86"/>
      <c r="R110" s="87"/>
      <c r="S110" s="98"/>
      <c r="T110" s="141"/>
      <c r="U110" s="120"/>
      <c r="V110" s="135"/>
      <c r="W110" s="85"/>
      <c r="X110" s="118"/>
      <c r="Z110" s="82"/>
      <c r="AA110" s="82"/>
      <c r="AB110" s="145"/>
      <c r="AC110" s="143"/>
      <c r="AD110" s="152"/>
      <c r="AE110" s="152"/>
      <c r="AF110" s="152"/>
      <c r="AH110" s="84"/>
      <c r="AI110" s="84"/>
      <c r="AJ110" s="84"/>
      <c r="AK110" s="84"/>
      <c r="AL110" s="84"/>
      <c r="AM110" s="84"/>
      <c r="AN110" s="84"/>
      <c r="AO110" s="84"/>
      <c r="AP110" s="84"/>
      <c r="AQ110" s="84"/>
      <c r="AR110" s="84"/>
    </row>
    <row r="111" spans="2:44" s="146" customFormat="1" x14ac:dyDescent="0.2">
      <c r="B111" s="94"/>
      <c r="C111" s="94"/>
      <c r="D111" s="94"/>
      <c r="E111" s="94"/>
      <c r="F111" s="85"/>
      <c r="G111" s="85"/>
      <c r="H111" s="85"/>
      <c r="I111" s="85"/>
      <c r="J111" s="85"/>
      <c r="K111" s="85"/>
      <c r="L111" s="85"/>
      <c r="M111" s="85"/>
      <c r="N111" s="86"/>
      <c r="O111" s="86"/>
      <c r="P111" s="86"/>
      <c r="Q111" s="86"/>
      <c r="R111" s="87"/>
      <c r="S111" s="98"/>
      <c r="T111" s="141"/>
      <c r="U111" s="120"/>
      <c r="V111" s="135"/>
      <c r="W111" s="85"/>
      <c r="X111" s="118"/>
      <c r="Z111" s="82"/>
      <c r="AA111" s="82"/>
      <c r="AB111" s="145"/>
      <c r="AC111" s="143"/>
      <c r="AD111" s="152"/>
      <c r="AE111" s="152"/>
      <c r="AF111" s="152"/>
      <c r="AH111" s="84"/>
      <c r="AI111" s="84"/>
      <c r="AJ111" s="84"/>
      <c r="AK111" s="84"/>
      <c r="AL111" s="84"/>
      <c r="AM111" s="84"/>
      <c r="AN111" s="84"/>
      <c r="AO111" s="84"/>
      <c r="AP111" s="84"/>
      <c r="AQ111" s="84"/>
      <c r="AR111" s="84"/>
    </row>
    <row r="112" spans="2:44" s="146" customFormat="1" x14ac:dyDescent="0.2">
      <c r="B112" s="94"/>
      <c r="C112" s="94"/>
      <c r="D112" s="94"/>
      <c r="E112" s="94"/>
      <c r="F112" s="85"/>
      <c r="G112" s="85"/>
      <c r="H112" s="85"/>
      <c r="I112" s="85"/>
      <c r="J112" s="85"/>
      <c r="K112" s="85"/>
      <c r="L112" s="85"/>
      <c r="M112" s="85"/>
      <c r="N112" s="86"/>
      <c r="O112" s="86"/>
      <c r="P112" s="86"/>
      <c r="Q112" s="86"/>
      <c r="R112" s="87"/>
      <c r="S112" s="98"/>
      <c r="T112" s="141"/>
      <c r="U112" s="120"/>
      <c r="V112" s="135"/>
      <c r="W112" s="85"/>
      <c r="X112" s="118"/>
      <c r="Z112" s="82"/>
      <c r="AA112" s="82"/>
      <c r="AB112" s="145"/>
      <c r="AC112" s="143"/>
      <c r="AD112" s="152"/>
      <c r="AE112" s="152"/>
      <c r="AF112" s="152"/>
      <c r="AH112" s="84"/>
      <c r="AI112" s="84"/>
      <c r="AJ112" s="84"/>
      <c r="AK112" s="84"/>
      <c r="AL112" s="84"/>
      <c r="AM112" s="84"/>
      <c r="AN112" s="84"/>
      <c r="AO112" s="84"/>
      <c r="AP112" s="84"/>
      <c r="AQ112" s="84"/>
      <c r="AR112" s="84"/>
    </row>
    <row r="113" spans="2:44" s="146" customFormat="1" x14ac:dyDescent="0.2">
      <c r="B113" s="94"/>
      <c r="C113" s="94"/>
      <c r="D113" s="94"/>
      <c r="E113" s="94"/>
      <c r="F113" s="85"/>
      <c r="G113" s="85"/>
      <c r="H113" s="85"/>
      <c r="I113" s="85"/>
      <c r="J113" s="85"/>
      <c r="K113" s="85"/>
      <c r="L113" s="85"/>
      <c r="M113" s="85"/>
      <c r="N113" s="86"/>
      <c r="O113" s="86"/>
      <c r="P113" s="86"/>
      <c r="Q113" s="86"/>
      <c r="R113" s="87"/>
      <c r="S113" s="98"/>
      <c r="T113" s="141"/>
      <c r="U113" s="120"/>
      <c r="V113" s="135"/>
      <c r="W113" s="85"/>
      <c r="X113" s="118"/>
      <c r="Z113" s="82"/>
      <c r="AA113" s="82"/>
      <c r="AB113" s="145"/>
      <c r="AC113" s="143"/>
      <c r="AD113" s="152"/>
      <c r="AE113" s="152"/>
      <c r="AF113" s="152"/>
      <c r="AH113" s="84"/>
      <c r="AI113" s="84"/>
      <c r="AJ113" s="84"/>
      <c r="AK113" s="84"/>
      <c r="AL113" s="84"/>
      <c r="AM113" s="84"/>
      <c r="AN113" s="84"/>
      <c r="AO113" s="84"/>
      <c r="AP113" s="84"/>
      <c r="AQ113" s="84"/>
      <c r="AR113" s="84"/>
    </row>
    <row r="114" spans="2:44" s="146" customFormat="1" x14ac:dyDescent="0.2">
      <c r="B114" s="94"/>
      <c r="C114" s="94"/>
      <c r="D114" s="94"/>
      <c r="E114" s="94"/>
      <c r="F114" s="85"/>
      <c r="G114" s="85"/>
      <c r="H114" s="85"/>
      <c r="I114" s="85"/>
      <c r="J114" s="85"/>
      <c r="K114" s="85"/>
      <c r="L114" s="85"/>
      <c r="M114" s="85"/>
      <c r="N114" s="86"/>
      <c r="O114" s="86"/>
      <c r="P114" s="86"/>
      <c r="Q114" s="86"/>
      <c r="R114" s="87"/>
      <c r="S114" s="98"/>
      <c r="T114" s="141"/>
      <c r="U114" s="120"/>
      <c r="V114" s="135"/>
      <c r="W114" s="85"/>
      <c r="X114" s="118"/>
      <c r="Z114" s="82"/>
      <c r="AA114" s="82"/>
      <c r="AB114" s="145"/>
      <c r="AC114" s="143"/>
      <c r="AD114" s="152"/>
      <c r="AE114" s="152"/>
      <c r="AF114" s="152"/>
      <c r="AH114" s="84"/>
      <c r="AI114" s="84"/>
      <c r="AJ114" s="84"/>
      <c r="AK114" s="84"/>
      <c r="AL114" s="84"/>
      <c r="AM114" s="84"/>
      <c r="AN114" s="84"/>
      <c r="AO114" s="84"/>
      <c r="AP114" s="84"/>
      <c r="AQ114" s="84"/>
      <c r="AR114" s="84"/>
    </row>
    <row r="115" spans="2:44" s="146" customFormat="1" x14ac:dyDescent="0.2">
      <c r="B115" s="94"/>
      <c r="C115" s="94"/>
      <c r="D115" s="94"/>
      <c r="E115" s="94"/>
      <c r="F115" s="85"/>
      <c r="G115" s="85"/>
      <c r="H115" s="85"/>
      <c r="I115" s="85"/>
      <c r="J115" s="85"/>
      <c r="K115" s="85"/>
      <c r="L115" s="85"/>
      <c r="M115" s="85"/>
      <c r="N115" s="86"/>
      <c r="O115" s="86"/>
      <c r="P115" s="86"/>
      <c r="Q115" s="86"/>
      <c r="R115" s="87"/>
      <c r="S115" s="98"/>
      <c r="T115" s="141"/>
      <c r="U115" s="120"/>
      <c r="V115" s="135"/>
      <c r="W115" s="85"/>
      <c r="X115" s="118"/>
      <c r="Z115" s="82"/>
      <c r="AA115" s="82"/>
      <c r="AB115" s="145"/>
      <c r="AC115" s="143"/>
      <c r="AD115" s="152"/>
      <c r="AE115" s="152"/>
      <c r="AF115" s="152"/>
      <c r="AH115" s="84"/>
      <c r="AI115" s="84"/>
      <c r="AJ115" s="84"/>
      <c r="AK115" s="84"/>
      <c r="AL115" s="84"/>
      <c r="AM115" s="84"/>
      <c r="AN115" s="84"/>
      <c r="AO115" s="84"/>
      <c r="AP115" s="84"/>
      <c r="AQ115" s="84"/>
      <c r="AR115" s="84"/>
    </row>
    <row r="116" spans="2:44" s="146" customFormat="1" x14ac:dyDescent="0.2">
      <c r="B116" s="94"/>
      <c r="C116" s="94"/>
      <c r="D116" s="94"/>
      <c r="E116" s="94"/>
      <c r="F116" s="85"/>
      <c r="G116" s="85"/>
      <c r="H116" s="85"/>
      <c r="I116" s="85"/>
      <c r="J116" s="85"/>
      <c r="K116" s="85"/>
      <c r="L116" s="85"/>
      <c r="M116" s="85"/>
      <c r="N116" s="86"/>
      <c r="O116" s="86"/>
      <c r="P116" s="86"/>
      <c r="Q116" s="86"/>
      <c r="R116" s="87"/>
      <c r="S116" s="98"/>
      <c r="T116" s="141"/>
      <c r="U116" s="120"/>
      <c r="V116" s="135"/>
      <c r="W116" s="85"/>
      <c r="X116" s="118"/>
      <c r="Z116" s="82"/>
      <c r="AA116" s="82"/>
      <c r="AB116" s="145"/>
      <c r="AC116" s="143"/>
      <c r="AD116" s="152"/>
      <c r="AE116" s="152"/>
      <c r="AF116" s="152"/>
      <c r="AH116" s="84"/>
      <c r="AI116" s="84"/>
      <c r="AJ116" s="84"/>
      <c r="AK116" s="84"/>
      <c r="AL116" s="84"/>
      <c r="AM116" s="84"/>
      <c r="AN116" s="84"/>
      <c r="AO116" s="84"/>
      <c r="AP116" s="84"/>
      <c r="AQ116" s="84"/>
      <c r="AR116" s="84"/>
    </row>
    <row r="117" spans="2:44" s="146" customFormat="1" x14ac:dyDescent="0.2">
      <c r="B117" s="94"/>
      <c r="C117" s="94"/>
      <c r="D117" s="94"/>
      <c r="E117" s="94"/>
      <c r="F117" s="85"/>
      <c r="G117" s="85"/>
      <c r="H117" s="85"/>
      <c r="I117" s="85"/>
      <c r="J117" s="85"/>
      <c r="K117" s="85"/>
      <c r="L117" s="85"/>
      <c r="M117" s="85"/>
      <c r="N117" s="86"/>
      <c r="O117" s="86"/>
      <c r="P117" s="86"/>
      <c r="Q117" s="86"/>
      <c r="R117" s="87"/>
      <c r="S117" s="98"/>
      <c r="T117" s="141"/>
      <c r="U117" s="120"/>
      <c r="V117" s="135"/>
      <c r="W117" s="85"/>
      <c r="X117" s="118"/>
      <c r="Z117" s="82"/>
      <c r="AA117" s="82"/>
      <c r="AB117" s="145"/>
      <c r="AC117" s="143"/>
      <c r="AD117" s="152"/>
      <c r="AE117" s="152"/>
      <c r="AF117" s="152"/>
      <c r="AH117" s="84"/>
      <c r="AI117" s="84"/>
      <c r="AJ117" s="84"/>
      <c r="AK117" s="84"/>
      <c r="AL117" s="84"/>
      <c r="AM117" s="84"/>
      <c r="AN117" s="84"/>
      <c r="AO117" s="84"/>
      <c r="AP117" s="84"/>
      <c r="AQ117" s="84"/>
      <c r="AR117" s="84"/>
    </row>
    <row r="118" spans="2:44" s="146" customFormat="1" x14ac:dyDescent="0.2">
      <c r="B118" s="94"/>
      <c r="C118" s="94"/>
      <c r="D118" s="94"/>
      <c r="E118" s="94"/>
      <c r="F118" s="85"/>
      <c r="G118" s="85"/>
      <c r="H118" s="85"/>
      <c r="I118" s="85"/>
      <c r="J118" s="85"/>
      <c r="K118" s="85"/>
      <c r="L118" s="85"/>
      <c r="M118" s="85"/>
      <c r="N118" s="86"/>
      <c r="O118" s="86"/>
      <c r="P118" s="86"/>
      <c r="Q118" s="86"/>
      <c r="R118" s="87"/>
      <c r="S118" s="98"/>
      <c r="T118" s="141"/>
      <c r="U118" s="120"/>
      <c r="V118" s="135"/>
      <c r="W118" s="85"/>
      <c r="X118" s="118"/>
      <c r="Z118" s="82"/>
      <c r="AA118" s="82"/>
      <c r="AB118" s="145"/>
      <c r="AC118" s="143"/>
      <c r="AD118" s="152"/>
      <c r="AE118" s="152"/>
      <c r="AF118" s="152"/>
      <c r="AH118" s="84"/>
      <c r="AI118" s="84"/>
      <c r="AJ118" s="84"/>
      <c r="AK118" s="84"/>
      <c r="AL118" s="84"/>
      <c r="AM118" s="84"/>
      <c r="AN118" s="84"/>
      <c r="AO118" s="84"/>
      <c r="AP118" s="84"/>
      <c r="AQ118" s="84"/>
      <c r="AR118" s="84"/>
    </row>
    <row r="119" spans="2:44" s="146" customFormat="1" x14ac:dyDescent="0.2">
      <c r="B119" s="94"/>
      <c r="C119" s="94"/>
      <c r="D119" s="94"/>
      <c r="E119" s="94"/>
      <c r="F119" s="85"/>
      <c r="G119" s="85"/>
      <c r="H119" s="85"/>
      <c r="I119" s="85"/>
      <c r="J119" s="85"/>
      <c r="K119" s="85"/>
      <c r="L119" s="85"/>
      <c r="M119" s="85"/>
      <c r="N119" s="86"/>
      <c r="O119" s="86"/>
      <c r="P119" s="86"/>
      <c r="Q119" s="86"/>
      <c r="R119" s="87"/>
      <c r="S119" s="98"/>
      <c r="T119" s="141"/>
      <c r="U119" s="120"/>
      <c r="V119" s="135"/>
      <c r="W119" s="85"/>
      <c r="X119" s="118"/>
      <c r="Z119" s="82"/>
      <c r="AA119" s="82"/>
      <c r="AB119" s="145"/>
      <c r="AC119" s="143"/>
      <c r="AD119" s="152"/>
      <c r="AE119" s="152"/>
      <c r="AF119" s="152"/>
      <c r="AH119" s="84"/>
      <c r="AI119" s="84"/>
      <c r="AJ119" s="84"/>
      <c r="AK119" s="84"/>
      <c r="AL119" s="84"/>
      <c r="AM119" s="84"/>
      <c r="AN119" s="84"/>
      <c r="AO119" s="84"/>
      <c r="AP119" s="84"/>
      <c r="AQ119" s="84"/>
      <c r="AR119" s="84"/>
    </row>
    <row r="120" spans="2:44" s="146" customFormat="1" x14ac:dyDescent="0.2">
      <c r="B120" s="94"/>
      <c r="C120" s="94"/>
      <c r="D120" s="94"/>
      <c r="E120" s="94"/>
      <c r="F120" s="85"/>
      <c r="G120" s="85"/>
      <c r="H120" s="85"/>
      <c r="I120" s="85"/>
      <c r="J120" s="85"/>
      <c r="K120" s="85"/>
      <c r="L120" s="85"/>
      <c r="M120" s="85"/>
      <c r="N120" s="86"/>
      <c r="O120" s="86"/>
      <c r="P120" s="86"/>
      <c r="Q120" s="86"/>
      <c r="R120" s="87"/>
      <c r="S120" s="98"/>
      <c r="T120" s="141"/>
      <c r="U120" s="120"/>
      <c r="V120" s="135"/>
      <c r="W120" s="85"/>
      <c r="X120" s="118"/>
      <c r="Z120" s="82"/>
      <c r="AA120" s="82"/>
      <c r="AB120" s="145"/>
      <c r="AC120" s="143"/>
      <c r="AD120" s="152"/>
      <c r="AE120" s="152"/>
      <c r="AF120" s="152"/>
      <c r="AH120" s="84"/>
      <c r="AI120" s="84"/>
      <c r="AJ120" s="84"/>
      <c r="AK120" s="84"/>
      <c r="AL120" s="84"/>
      <c r="AM120" s="84"/>
      <c r="AN120" s="84"/>
      <c r="AO120" s="84"/>
      <c r="AP120" s="84"/>
      <c r="AQ120" s="84"/>
      <c r="AR120" s="84"/>
    </row>
    <row r="121" spans="2:44" s="146" customFormat="1" x14ac:dyDescent="0.2">
      <c r="B121" s="94"/>
      <c r="C121" s="94"/>
      <c r="D121" s="94"/>
      <c r="E121" s="94"/>
      <c r="F121" s="85"/>
      <c r="G121" s="85"/>
      <c r="H121" s="85"/>
      <c r="I121" s="85"/>
      <c r="J121" s="85"/>
      <c r="K121" s="85"/>
      <c r="L121" s="85"/>
      <c r="M121" s="85"/>
      <c r="N121" s="86"/>
      <c r="O121" s="86"/>
      <c r="P121" s="86"/>
      <c r="Q121" s="86"/>
      <c r="R121" s="87"/>
      <c r="S121" s="98"/>
      <c r="T121" s="141"/>
      <c r="U121" s="120"/>
      <c r="V121" s="135"/>
      <c r="W121" s="85"/>
      <c r="X121" s="118"/>
      <c r="Z121" s="82"/>
      <c r="AA121" s="82"/>
      <c r="AB121" s="145"/>
      <c r="AC121" s="143"/>
      <c r="AD121" s="152"/>
      <c r="AE121" s="152"/>
      <c r="AF121" s="152"/>
      <c r="AH121" s="84"/>
      <c r="AI121" s="84"/>
      <c r="AJ121" s="84"/>
      <c r="AK121" s="84"/>
      <c r="AL121" s="84"/>
      <c r="AM121" s="84"/>
      <c r="AN121" s="84"/>
      <c r="AO121" s="84"/>
      <c r="AP121" s="84"/>
      <c r="AQ121" s="84"/>
      <c r="AR121" s="84"/>
    </row>
    <row r="122" spans="2:44" s="146" customFormat="1" x14ac:dyDescent="0.2">
      <c r="B122" s="94"/>
      <c r="C122" s="94"/>
      <c r="D122" s="94"/>
      <c r="E122" s="94"/>
      <c r="F122" s="85"/>
      <c r="G122" s="85"/>
      <c r="H122" s="85"/>
      <c r="I122" s="85"/>
      <c r="J122" s="85"/>
      <c r="K122" s="85"/>
      <c r="L122" s="85"/>
      <c r="M122" s="85"/>
      <c r="N122" s="86"/>
      <c r="O122" s="86"/>
      <c r="P122" s="86"/>
      <c r="Q122" s="86"/>
      <c r="R122" s="87"/>
      <c r="S122" s="98"/>
      <c r="T122" s="141"/>
      <c r="U122" s="120"/>
      <c r="V122" s="135"/>
      <c r="W122" s="85"/>
      <c r="X122" s="118"/>
      <c r="Z122" s="82"/>
      <c r="AA122" s="82"/>
      <c r="AB122" s="145"/>
      <c r="AC122" s="143"/>
      <c r="AD122" s="152"/>
      <c r="AE122" s="152"/>
      <c r="AF122" s="152"/>
      <c r="AH122" s="84"/>
      <c r="AI122" s="84"/>
      <c r="AJ122" s="84"/>
      <c r="AK122" s="84"/>
      <c r="AL122" s="84"/>
      <c r="AM122" s="84"/>
      <c r="AN122" s="84"/>
      <c r="AO122" s="84"/>
      <c r="AP122" s="84"/>
      <c r="AQ122" s="84"/>
      <c r="AR122" s="84"/>
    </row>
    <row r="123" spans="2:44" s="146" customFormat="1" x14ac:dyDescent="0.2">
      <c r="B123" s="94"/>
      <c r="C123" s="94"/>
      <c r="D123" s="94"/>
      <c r="E123" s="94"/>
      <c r="F123" s="85"/>
      <c r="G123" s="85"/>
      <c r="H123" s="85"/>
      <c r="I123" s="85"/>
      <c r="J123" s="85"/>
      <c r="K123" s="85"/>
      <c r="L123" s="85"/>
      <c r="M123" s="85"/>
      <c r="N123" s="86"/>
      <c r="O123" s="86"/>
      <c r="P123" s="86"/>
      <c r="Q123" s="86"/>
      <c r="R123" s="87"/>
      <c r="S123" s="98"/>
      <c r="T123" s="141"/>
      <c r="U123" s="120"/>
      <c r="V123" s="135"/>
      <c r="W123" s="85"/>
      <c r="X123" s="118"/>
      <c r="Z123" s="82"/>
      <c r="AA123" s="82"/>
      <c r="AB123" s="145"/>
      <c r="AC123" s="143"/>
      <c r="AD123" s="152"/>
      <c r="AE123" s="152"/>
      <c r="AF123" s="152"/>
      <c r="AH123" s="84"/>
      <c r="AI123" s="84"/>
      <c r="AJ123" s="84"/>
      <c r="AK123" s="84"/>
      <c r="AL123" s="84"/>
      <c r="AM123" s="84"/>
      <c r="AN123" s="84"/>
      <c r="AO123" s="84"/>
      <c r="AP123" s="84"/>
      <c r="AQ123" s="84"/>
      <c r="AR123" s="84"/>
    </row>
    <row r="124" spans="2:44" s="146" customFormat="1" x14ac:dyDescent="0.2">
      <c r="B124" s="94"/>
      <c r="C124" s="94"/>
      <c r="D124" s="94"/>
      <c r="E124" s="94"/>
      <c r="F124" s="85"/>
      <c r="G124" s="85"/>
      <c r="H124" s="85"/>
      <c r="I124" s="85"/>
      <c r="J124" s="85"/>
      <c r="K124" s="85"/>
      <c r="L124" s="85"/>
      <c r="M124" s="85"/>
      <c r="N124" s="86"/>
      <c r="O124" s="86"/>
      <c r="P124" s="86"/>
      <c r="Q124" s="86"/>
      <c r="R124" s="87"/>
      <c r="S124" s="98"/>
      <c r="T124" s="141"/>
      <c r="U124" s="120"/>
      <c r="V124" s="135"/>
      <c r="W124" s="85"/>
      <c r="X124" s="118"/>
      <c r="Z124" s="82"/>
      <c r="AA124" s="82"/>
      <c r="AB124" s="145"/>
      <c r="AC124" s="143"/>
      <c r="AD124" s="152"/>
      <c r="AE124" s="152"/>
      <c r="AF124" s="152"/>
      <c r="AH124" s="84"/>
      <c r="AI124" s="84"/>
      <c r="AJ124" s="84"/>
      <c r="AK124" s="84"/>
      <c r="AL124" s="84"/>
      <c r="AM124" s="84"/>
      <c r="AN124" s="84"/>
      <c r="AO124" s="84"/>
      <c r="AP124" s="84"/>
      <c r="AQ124" s="84"/>
      <c r="AR124" s="84"/>
    </row>
    <row r="125" spans="2:44" s="146" customFormat="1" x14ac:dyDescent="0.2">
      <c r="B125" s="94"/>
      <c r="C125" s="94"/>
      <c r="D125" s="94"/>
      <c r="E125" s="94"/>
      <c r="F125" s="85"/>
      <c r="G125" s="85"/>
      <c r="H125" s="85"/>
      <c r="I125" s="85"/>
      <c r="J125" s="85"/>
      <c r="K125" s="85"/>
      <c r="L125" s="85"/>
      <c r="M125" s="85"/>
      <c r="N125" s="86"/>
      <c r="O125" s="86"/>
      <c r="P125" s="86"/>
      <c r="Q125" s="86"/>
      <c r="R125" s="87"/>
      <c r="S125" s="98"/>
      <c r="T125" s="141"/>
      <c r="U125" s="120"/>
      <c r="V125" s="135"/>
      <c r="W125" s="85"/>
      <c r="X125" s="118"/>
      <c r="Z125" s="82"/>
      <c r="AA125" s="82"/>
      <c r="AB125" s="145"/>
      <c r="AC125" s="143"/>
      <c r="AD125" s="152"/>
      <c r="AE125" s="152"/>
      <c r="AF125" s="152"/>
      <c r="AH125" s="84"/>
      <c r="AI125" s="84"/>
      <c r="AJ125" s="84"/>
      <c r="AK125" s="84"/>
      <c r="AL125" s="84"/>
      <c r="AM125" s="84"/>
      <c r="AN125" s="84"/>
      <c r="AO125" s="84"/>
      <c r="AP125" s="84"/>
      <c r="AQ125" s="84"/>
      <c r="AR125" s="84"/>
    </row>
    <row r="126" spans="2:44" s="146" customFormat="1" x14ac:dyDescent="0.2">
      <c r="B126" s="94"/>
      <c r="C126" s="94"/>
      <c r="D126" s="94"/>
      <c r="E126" s="94"/>
      <c r="F126" s="85"/>
      <c r="G126" s="85"/>
      <c r="H126" s="85"/>
      <c r="I126" s="85"/>
      <c r="J126" s="85"/>
      <c r="K126" s="85"/>
      <c r="L126" s="85"/>
      <c r="M126" s="85"/>
      <c r="N126" s="86"/>
      <c r="O126" s="86"/>
      <c r="P126" s="86"/>
      <c r="Q126" s="86"/>
      <c r="R126" s="87"/>
      <c r="S126" s="98"/>
      <c r="T126" s="141"/>
      <c r="U126" s="120"/>
      <c r="V126" s="135"/>
      <c r="W126" s="85"/>
      <c r="X126" s="118"/>
      <c r="Z126" s="82"/>
      <c r="AA126" s="82"/>
      <c r="AB126" s="145"/>
      <c r="AC126" s="143"/>
      <c r="AD126" s="152"/>
      <c r="AE126" s="152"/>
      <c r="AF126" s="152"/>
      <c r="AH126" s="84"/>
      <c r="AI126" s="84"/>
      <c r="AJ126" s="84"/>
      <c r="AK126" s="84"/>
      <c r="AL126" s="84"/>
      <c r="AM126" s="84"/>
      <c r="AN126" s="84"/>
      <c r="AO126" s="84"/>
      <c r="AP126" s="84"/>
      <c r="AQ126" s="84"/>
      <c r="AR126" s="84"/>
    </row>
    <row r="127" spans="2:44" s="146" customFormat="1" x14ac:dyDescent="0.2">
      <c r="B127" s="94"/>
      <c r="C127" s="94"/>
      <c r="D127" s="94"/>
      <c r="E127" s="94"/>
      <c r="F127" s="85"/>
      <c r="G127" s="85"/>
      <c r="H127" s="85"/>
      <c r="I127" s="85"/>
      <c r="J127" s="85"/>
      <c r="K127" s="85"/>
      <c r="L127" s="85"/>
      <c r="M127" s="85"/>
      <c r="N127" s="86"/>
      <c r="O127" s="86"/>
      <c r="P127" s="86"/>
      <c r="Q127" s="86"/>
      <c r="R127" s="87"/>
      <c r="S127" s="98"/>
      <c r="T127" s="141"/>
      <c r="U127" s="120"/>
      <c r="V127" s="135"/>
      <c r="W127" s="85"/>
      <c r="X127" s="118"/>
      <c r="Z127" s="82"/>
      <c r="AA127" s="82"/>
      <c r="AB127" s="145"/>
      <c r="AC127" s="143"/>
      <c r="AD127" s="152"/>
      <c r="AE127" s="152"/>
      <c r="AF127" s="152"/>
      <c r="AH127" s="84"/>
      <c r="AI127" s="84"/>
      <c r="AJ127" s="84"/>
      <c r="AK127" s="84"/>
      <c r="AL127" s="84"/>
      <c r="AM127" s="84"/>
      <c r="AN127" s="84"/>
      <c r="AO127" s="84"/>
      <c r="AP127" s="84"/>
      <c r="AQ127" s="84"/>
      <c r="AR127" s="84"/>
    </row>
    <row r="128" spans="2:44" s="146" customFormat="1" x14ac:dyDescent="0.2">
      <c r="B128" s="94"/>
      <c r="C128" s="94"/>
      <c r="D128" s="94"/>
      <c r="E128" s="94"/>
      <c r="F128" s="85"/>
      <c r="G128" s="85"/>
      <c r="H128" s="85"/>
      <c r="I128" s="85"/>
      <c r="J128" s="85"/>
      <c r="K128" s="85"/>
      <c r="L128" s="85"/>
      <c r="M128" s="85"/>
      <c r="N128" s="86"/>
      <c r="O128" s="86"/>
      <c r="P128" s="86"/>
      <c r="Q128" s="86"/>
      <c r="R128" s="87"/>
      <c r="S128" s="98"/>
      <c r="T128" s="141"/>
      <c r="U128" s="120"/>
      <c r="V128" s="135"/>
      <c r="W128" s="85"/>
      <c r="X128" s="118"/>
      <c r="Z128" s="82"/>
      <c r="AA128" s="82"/>
      <c r="AB128" s="145"/>
      <c r="AC128" s="143"/>
      <c r="AD128" s="152"/>
      <c r="AE128" s="152"/>
      <c r="AF128" s="152"/>
      <c r="AH128" s="84"/>
      <c r="AI128" s="84"/>
      <c r="AJ128" s="84"/>
      <c r="AK128" s="84"/>
      <c r="AL128" s="84"/>
      <c r="AM128" s="84"/>
      <c r="AN128" s="84"/>
      <c r="AO128" s="84"/>
      <c r="AP128" s="84"/>
      <c r="AQ128" s="84"/>
      <c r="AR128" s="84"/>
    </row>
    <row r="129" spans="2:44" s="146" customFormat="1" x14ac:dyDescent="0.2">
      <c r="B129" s="94"/>
      <c r="C129" s="94"/>
      <c r="D129" s="94"/>
      <c r="E129" s="94"/>
      <c r="F129" s="85"/>
      <c r="G129" s="85"/>
      <c r="H129" s="85"/>
      <c r="I129" s="85"/>
      <c r="J129" s="85"/>
      <c r="K129" s="85"/>
      <c r="L129" s="85"/>
      <c r="M129" s="85"/>
      <c r="N129" s="86"/>
      <c r="O129" s="86"/>
      <c r="P129" s="86"/>
      <c r="Q129" s="86"/>
      <c r="R129" s="87"/>
      <c r="S129" s="98"/>
      <c r="T129" s="141"/>
      <c r="U129" s="120"/>
      <c r="V129" s="135"/>
      <c r="W129" s="85"/>
      <c r="X129" s="118"/>
      <c r="Z129" s="82"/>
      <c r="AA129" s="82"/>
      <c r="AB129" s="145"/>
      <c r="AC129" s="143"/>
      <c r="AD129" s="152"/>
      <c r="AE129" s="152"/>
      <c r="AF129" s="152"/>
      <c r="AH129" s="84"/>
      <c r="AI129" s="84"/>
      <c r="AJ129" s="84"/>
      <c r="AK129" s="84"/>
      <c r="AL129" s="84"/>
      <c r="AM129" s="84"/>
      <c r="AN129" s="84"/>
      <c r="AO129" s="84"/>
      <c r="AP129" s="84"/>
      <c r="AQ129" s="84"/>
      <c r="AR129" s="84"/>
    </row>
    <row r="130" spans="2:44" s="146" customFormat="1" x14ac:dyDescent="0.2">
      <c r="B130" s="94"/>
      <c r="C130" s="94"/>
      <c r="D130" s="94"/>
      <c r="E130" s="94"/>
      <c r="F130" s="85"/>
      <c r="G130" s="85"/>
      <c r="H130" s="85"/>
      <c r="I130" s="85"/>
      <c r="J130" s="85"/>
      <c r="K130" s="85"/>
      <c r="L130" s="85"/>
      <c r="M130" s="85"/>
      <c r="N130" s="86"/>
      <c r="O130" s="86"/>
      <c r="P130" s="86"/>
      <c r="Q130" s="86"/>
      <c r="R130" s="87"/>
      <c r="S130" s="98"/>
      <c r="T130" s="141"/>
      <c r="U130" s="120"/>
      <c r="V130" s="135"/>
      <c r="W130" s="85"/>
      <c r="X130" s="118"/>
      <c r="Z130" s="82"/>
      <c r="AA130" s="82"/>
      <c r="AB130" s="145"/>
      <c r="AC130" s="143"/>
      <c r="AD130" s="152"/>
      <c r="AE130" s="152"/>
      <c r="AF130" s="152"/>
      <c r="AH130" s="84"/>
      <c r="AI130" s="84"/>
      <c r="AJ130" s="84"/>
      <c r="AK130" s="84"/>
      <c r="AL130" s="84"/>
      <c r="AM130" s="84"/>
      <c r="AN130" s="84"/>
      <c r="AO130" s="84"/>
      <c r="AP130" s="84"/>
      <c r="AQ130" s="84"/>
      <c r="AR130" s="84"/>
    </row>
    <row r="131" spans="2:44" s="146" customFormat="1" x14ac:dyDescent="0.2">
      <c r="B131" s="94"/>
      <c r="C131" s="94"/>
      <c r="D131" s="94"/>
      <c r="E131" s="94"/>
      <c r="F131" s="85"/>
      <c r="G131" s="85"/>
      <c r="H131" s="85"/>
      <c r="I131" s="85"/>
      <c r="J131" s="85"/>
      <c r="K131" s="85"/>
      <c r="L131" s="85"/>
      <c r="M131" s="85"/>
      <c r="N131" s="86"/>
      <c r="O131" s="86"/>
      <c r="P131" s="86"/>
      <c r="Q131" s="86"/>
      <c r="R131" s="87"/>
      <c r="S131" s="98"/>
      <c r="T131" s="141"/>
      <c r="U131" s="120"/>
      <c r="V131" s="135"/>
      <c r="W131" s="85"/>
      <c r="X131" s="118"/>
      <c r="Z131" s="82"/>
      <c r="AA131" s="82"/>
      <c r="AB131" s="145"/>
      <c r="AC131" s="143"/>
      <c r="AD131" s="152"/>
      <c r="AE131" s="152"/>
      <c r="AF131" s="152"/>
      <c r="AH131" s="84"/>
      <c r="AI131" s="84"/>
      <c r="AJ131" s="84"/>
      <c r="AK131" s="84"/>
      <c r="AL131" s="84"/>
      <c r="AM131" s="84"/>
      <c r="AN131" s="84"/>
      <c r="AO131" s="84"/>
      <c r="AP131" s="84"/>
      <c r="AQ131" s="84"/>
      <c r="AR131" s="84"/>
    </row>
    <row r="132" spans="2:44" s="146" customFormat="1" x14ac:dyDescent="0.2">
      <c r="B132" s="94"/>
      <c r="C132" s="94"/>
      <c r="D132" s="94"/>
      <c r="E132" s="94"/>
      <c r="F132" s="85"/>
      <c r="G132" s="85"/>
      <c r="H132" s="85"/>
      <c r="I132" s="85"/>
      <c r="J132" s="85"/>
      <c r="K132" s="85"/>
      <c r="L132" s="85"/>
      <c r="M132" s="85"/>
      <c r="N132" s="86"/>
      <c r="O132" s="86"/>
      <c r="P132" s="86"/>
      <c r="Q132" s="86"/>
      <c r="R132" s="87"/>
      <c r="S132" s="98"/>
      <c r="T132" s="141"/>
      <c r="U132" s="120"/>
      <c r="V132" s="135"/>
      <c r="W132" s="85"/>
      <c r="X132" s="118"/>
      <c r="Z132" s="82"/>
      <c r="AA132" s="82"/>
      <c r="AB132" s="145"/>
      <c r="AC132" s="143"/>
      <c r="AD132" s="152"/>
      <c r="AE132" s="152"/>
      <c r="AF132" s="152"/>
      <c r="AH132" s="84"/>
      <c r="AI132" s="84"/>
      <c r="AJ132" s="84"/>
      <c r="AK132" s="84"/>
      <c r="AL132" s="84"/>
      <c r="AM132" s="84"/>
      <c r="AN132" s="84"/>
      <c r="AO132" s="84"/>
      <c r="AP132" s="84"/>
      <c r="AQ132" s="84"/>
      <c r="AR132" s="84"/>
    </row>
    <row r="133" spans="2:44" s="146" customFormat="1" x14ac:dyDescent="0.2">
      <c r="B133" s="94"/>
      <c r="C133" s="94"/>
      <c r="D133" s="94"/>
      <c r="E133" s="94"/>
      <c r="F133" s="85"/>
      <c r="G133" s="85"/>
      <c r="H133" s="85"/>
      <c r="I133" s="85"/>
      <c r="J133" s="85"/>
      <c r="K133" s="85"/>
      <c r="L133" s="85"/>
      <c r="M133" s="85"/>
      <c r="N133" s="86"/>
      <c r="O133" s="86"/>
      <c r="P133" s="86"/>
      <c r="Q133" s="86"/>
      <c r="R133" s="87"/>
      <c r="S133" s="98"/>
      <c r="T133" s="141"/>
      <c r="U133" s="120"/>
      <c r="V133" s="135"/>
      <c r="W133" s="85"/>
      <c r="X133" s="118"/>
      <c r="Z133" s="82"/>
      <c r="AA133" s="82"/>
      <c r="AB133" s="145"/>
      <c r="AC133" s="143"/>
      <c r="AD133" s="152"/>
      <c r="AE133" s="152"/>
      <c r="AF133" s="152"/>
      <c r="AH133" s="84"/>
      <c r="AI133" s="84"/>
      <c r="AJ133" s="84"/>
      <c r="AK133" s="84"/>
      <c r="AL133" s="84"/>
      <c r="AM133" s="84"/>
      <c r="AN133" s="84"/>
      <c r="AO133" s="84"/>
      <c r="AP133" s="84"/>
      <c r="AQ133" s="84"/>
      <c r="AR133" s="84"/>
    </row>
    <row r="134" spans="2:44" s="146" customFormat="1" x14ac:dyDescent="0.2">
      <c r="B134" s="94"/>
      <c r="C134" s="94"/>
      <c r="D134" s="94"/>
      <c r="E134" s="94"/>
      <c r="F134" s="85"/>
      <c r="G134" s="85"/>
      <c r="H134" s="85"/>
      <c r="I134" s="85"/>
      <c r="J134" s="85"/>
      <c r="K134" s="85"/>
      <c r="L134" s="85"/>
      <c r="M134" s="85"/>
      <c r="N134" s="86"/>
      <c r="O134" s="86"/>
      <c r="P134" s="86"/>
      <c r="Q134" s="86"/>
      <c r="R134" s="87"/>
      <c r="S134" s="98"/>
      <c r="T134" s="141"/>
      <c r="U134" s="120"/>
      <c r="V134" s="135"/>
      <c r="W134" s="85"/>
      <c r="X134" s="118"/>
      <c r="Z134" s="82"/>
      <c r="AA134" s="82"/>
      <c r="AB134" s="145"/>
      <c r="AC134" s="143"/>
      <c r="AD134" s="152"/>
      <c r="AE134" s="152"/>
      <c r="AF134" s="152"/>
      <c r="AH134" s="84"/>
      <c r="AI134" s="84"/>
      <c r="AJ134" s="84"/>
      <c r="AK134" s="84"/>
      <c r="AL134" s="84"/>
      <c r="AM134" s="84"/>
      <c r="AN134" s="84"/>
      <c r="AO134" s="84"/>
      <c r="AP134" s="84"/>
      <c r="AQ134" s="84"/>
      <c r="AR134" s="84"/>
    </row>
    <row r="135" spans="2:44" s="146" customFormat="1" x14ac:dyDescent="0.2">
      <c r="B135" s="94"/>
      <c r="C135" s="94"/>
      <c r="D135" s="94"/>
      <c r="E135" s="94"/>
      <c r="F135" s="85"/>
      <c r="G135" s="85"/>
      <c r="H135" s="85"/>
      <c r="I135" s="85"/>
      <c r="J135" s="85"/>
      <c r="K135" s="85"/>
      <c r="L135" s="85"/>
      <c r="M135" s="85"/>
      <c r="N135" s="86"/>
      <c r="O135" s="86"/>
      <c r="P135" s="86"/>
      <c r="Q135" s="86"/>
      <c r="R135" s="87"/>
      <c r="S135" s="98"/>
      <c r="T135" s="141"/>
      <c r="U135" s="120"/>
      <c r="V135" s="135"/>
      <c r="W135" s="85"/>
      <c r="X135" s="118"/>
      <c r="Z135" s="82"/>
      <c r="AA135" s="82"/>
      <c r="AB135" s="145"/>
      <c r="AC135" s="143"/>
      <c r="AD135" s="152"/>
      <c r="AE135" s="152"/>
      <c r="AF135" s="152"/>
      <c r="AH135" s="84"/>
      <c r="AI135" s="84"/>
      <c r="AJ135" s="84"/>
      <c r="AK135" s="84"/>
      <c r="AL135" s="84"/>
      <c r="AM135" s="84"/>
      <c r="AN135" s="84"/>
      <c r="AO135" s="84"/>
      <c r="AP135" s="84"/>
      <c r="AQ135" s="84"/>
      <c r="AR135" s="84"/>
    </row>
    <row r="136" spans="2:44" s="146" customFormat="1" x14ac:dyDescent="0.2">
      <c r="B136" s="94"/>
      <c r="C136" s="94"/>
      <c r="D136" s="94"/>
      <c r="E136" s="94"/>
      <c r="F136" s="85"/>
      <c r="G136" s="85"/>
      <c r="H136" s="85"/>
      <c r="I136" s="85"/>
      <c r="J136" s="85"/>
      <c r="K136" s="85"/>
      <c r="L136" s="85"/>
      <c r="M136" s="85"/>
      <c r="N136" s="86"/>
      <c r="O136" s="86"/>
      <c r="P136" s="86"/>
      <c r="Q136" s="86"/>
      <c r="R136" s="87"/>
      <c r="S136" s="98"/>
      <c r="T136" s="141"/>
      <c r="U136" s="120"/>
      <c r="V136" s="135"/>
      <c r="W136" s="85"/>
      <c r="X136" s="118"/>
      <c r="Z136" s="82"/>
      <c r="AA136" s="82"/>
      <c r="AB136" s="145"/>
      <c r="AC136" s="143"/>
      <c r="AD136" s="152"/>
      <c r="AE136" s="152"/>
      <c r="AF136" s="152"/>
      <c r="AH136" s="84"/>
      <c r="AI136" s="84"/>
      <c r="AJ136" s="84"/>
      <c r="AK136" s="84"/>
      <c r="AL136" s="84"/>
      <c r="AM136" s="84"/>
      <c r="AN136" s="84"/>
      <c r="AO136" s="84"/>
      <c r="AP136" s="84"/>
      <c r="AQ136" s="84"/>
      <c r="AR136" s="84"/>
    </row>
    <row r="137" spans="2:44" s="146" customFormat="1" x14ac:dyDescent="0.2">
      <c r="B137" s="94"/>
      <c r="C137" s="94"/>
      <c r="D137" s="94"/>
      <c r="E137" s="94"/>
      <c r="F137" s="85"/>
      <c r="G137" s="85"/>
      <c r="H137" s="85"/>
      <c r="I137" s="85"/>
      <c r="J137" s="85"/>
      <c r="K137" s="85"/>
      <c r="L137" s="85"/>
      <c r="M137" s="85"/>
      <c r="N137" s="86"/>
      <c r="O137" s="86"/>
      <c r="P137" s="86"/>
      <c r="Q137" s="86"/>
      <c r="R137" s="87"/>
      <c r="S137" s="98"/>
      <c r="T137" s="141"/>
      <c r="U137" s="120"/>
      <c r="V137" s="135"/>
      <c r="W137" s="85"/>
      <c r="X137" s="118"/>
      <c r="Z137" s="82"/>
      <c r="AA137" s="82"/>
      <c r="AB137" s="145"/>
      <c r="AC137" s="143"/>
      <c r="AD137" s="152"/>
      <c r="AE137" s="152"/>
      <c r="AF137" s="152"/>
      <c r="AH137" s="84"/>
      <c r="AI137" s="84"/>
      <c r="AJ137" s="84"/>
      <c r="AK137" s="84"/>
      <c r="AL137" s="84"/>
      <c r="AM137" s="84"/>
      <c r="AN137" s="84"/>
      <c r="AO137" s="84"/>
      <c r="AP137" s="84"/>
      <c r="AQ137" s="84"/>
      <c r="AR137" s="84"/>
    </row>
    <row r="138" spans="2:44" s="146" customFormat="1" x14ac:dyDescent="0.2">
      <c r="B138" s="94"/>
      <c r="C138" s="94"/>
      <c r="D138" s="94"/>
      <c r="E138" s="94"/>
      <c r="F138" s="85"/>
      <c r="G138" s="85"/>
      <c r="H138" s="85"/>
      <c r="I138" s="85"/>
      <c r="J138" s="85"/>
      <c r="K138" s="85"/>
      <c r="L138" s="85"/>
      <c r="M138" s="85"/>
      <c r="N138" s="86"/>
      <c r="O138" s="86"/>
      <c r="P138" s="86"/>
      <c r="Q138" s="86"/>
      <c r="R138" s="87"/>
      <c r="S138" s="98"/>
      <c r="T138" s="141"/>
      <c r="U138" s="120"/>
      <c r="V138" s="135"/>
      <c r="W138" s="85"/>
      <c r="X138" s="118"/>
      <c r="Z138" s="82"/>
      <c r="AA138" s="82"/>
      <c r="AB138" s="145"/>
      <c r="AC138" s="143"/>
      <c r="AD138" s="152"/>
      <c r="AE138" s="152"/>
      <c r="AF138" s="152"/>
      <c r="AH138" s="84"/>
      <c r="AI138" s="84"/>
      <c r="AJ138" s="84"/>
      <c r="AK138" s="84"/>
      <c r="AL138" s="84"/>
      <c r="AM138" s="84"/>
      <c r="AN138" s="84"/>
      <c r="AO138" s="84"/>
      <c r="AP138" s="84"/>
      <c r="AQ138" s="84"/>
      <c r="AR138" s="84"/>
    </row>
    <row r="139" spans="2:44" s="146" customFormat="1" x14ac:dyDescent="0.2">
      <c r="B139" s="94"/>
      <c r="C139" s="94"/>
      <c r="D139" s="94"/>
      <c r="E139" s="94"/>
      <c r="F139" s="85"/>
      <c r="G139" s="85"/>
      <c r="H139" s="85"/>
      <c r="I139" s="85"/>
      <c r="J139" s="85"/>
      <c r="K139" s="85"/>
      <c r="L139" s="85"/>
      <c r="M139" s="85"/>
      <c r="N139" s="86"/>
      <c r="O139" s="86"/>
      <c r="P139" s="86"/>
      <c r="Q139" s="86"/>
      <c r="R139" s="87"/>
      <c r="S139" s="98"/>
      <c r="T139" s="141"/>
      <c r="U139" s="120"/>
      <c r="V139" s="135"/>
      <c r="W139" s="85"/>
      <c r="X139" s="118"/>
      <c r="Z139" s="82"/>
      <c r="AA139" s="82"/>
      <c r="AB139" s="145"/>
      <c r="AC139" s="143"/>
      <c r="AD139" s="152"/>
      <c r="AE139" s="152"/>
      <c r="AF139" s="152"/>
      <c r="AH139" s="84"/>
      <c r="AI139" s="84"/>
      <c r="AJ139" s="84"/>
      <c r="AK139" s="84"/>
      <c r="AL139" s="84"/>
      <c r="AM139" s="84"/>
      <c r="AN139" s="84"/>
      <c r="AO139" s="84"/>
      <c r="AP139" s="84"/>
      <c r="AQ139" s="84"/>
      <c r="AR139" s="84"/>
    </row>
    <row r="140" spans="2:44" s="146" customFormat="1" x14ac:dyDescent="0.2">
      <c r="B140" s="94"/>
      <c r="C140" s="94"/>
      <c r="D140" s="94"/>
      <c r="E140" s="94"/>
      <c r="F140" s="85"/>
      <c r="G140" s="85"/>
      <c r="H140" s="85"/>
      <c r="I140" s="85"/>
      <c r="J140" s="85"/>
      <c r="K140" s="85"/>
      <c r="L140" s="85"/>
      <c r="M140" s="85"/>
      <c r="N140" s="86"/>
      <c r="O140" s="86"/>
      <c r="P140" s="86"/>
      <c r="Q140" s="86"/>
      <c r="R140" s="87"/>
      <c r="S140" s="98"/>
      <c r="T140" s="141"/>
      <c r="U140" s="120"/>
      <c r="V140" s="135"/>
      <c r="W140" s="85"/>
      <c r="X140" s="118"/>
      <c r="Z140" s="82"/>
      <c r="AA140" s="82"/>
      <c r="AB140" s="145"/>
      <c r="AC140" s="143"/>
      <c r="AD140" s="152"/>
      <c r="AE140" s="152"/>
      <c r="AF140" s="152"/>
      <c r="AH140" s="84"/>
      <c r="AI140" s="84"/>
      <c r="AJ140" s="84"/>
      <c r="AK140" s="84"/>
      <c r="AL140" s="84"/>
      <c r="AM140" s="84"/>
      <c r="AN140" s="84"/>
      <c r="AO140" s="84"/>
      <c r="AP140" s="84"/>
      <c r="AQ140" s="84"/>
      <c r="AR140" s="84"/>
    </row>
    <row r="141" spans="2:44" s="146" customFormat="1" x14ac:dyDescent="0.2">
      <c r="B141" s="94"/>
      <c r="C141" s="94"/>
      <c r="D141" s="94"/>
      <c r="E141" s="94"/>
      <c r="F141" s="85"/>
      <c r="G141" s="85"/>
      <c r="H141" s="85"/>
      <c r="I141" s="85"/>
      <c r="J141" s="85"/>
      <c r="K141" s="85"/>
      <c r="L141" s="85"/>
      <c r="M141" s="85"/>
      <c r="N141" s="86"/>
      <c r="O141" s="86"/>
      <c r="P141" s="86"/>
      <c r="Q141" s="86"/>
      <c r="R141" s="87"/>
      <c r="S141" s="98"/>
      <c r="T141" s="141"/>
      <c r="U141" s="120"/>
      <c r="V141" s="135"/>
      <c r="W141" s="85"/>
      <c r="X141" s="118"/>
      <c r="Z141" s="82"/>
      <c r="AA141" s="82"/>
      <c r="AB141" s="145"/>
      <c r="AC141" s="143"/>
      <c r="AD141" s="152"/>
      <c r="AE141" s="152"/>
      <c r="AF141" s="152"/>
      <c r="AH141" s="84"/>
      <c r="AI141" s="84"/>
      <c r="AJ141" s="84"/>
      <c r="AK141" s="84"/>
      <c r="AL141" s="84"/>
      <c r="AM141" s="84"/>
      <c r="AN141" s="84"/>
      <c r="AO141" s="84"/>
      <c r="AP141" s="84"/>
      <c r="AQ141" s="84"/>
      <c r="AR141" s="84"/>
    </row>
    <row r="142" spans="2:44" s="146" customFormat="1" x14ac:dyDescent="0.2">
      <c r="B142" s="94"/>
      <c r="C142" s="94"/>
      <c r="D142" s="94"/>
      <c r="E142" s="94"/>
      <c r="F142" s="85"/>
      <c r="G142" s="85"/>
      <c r="H142" s="85"/>
      <c r="I142" s="85"/>
      <c r="J142" s="85"/>
      <c r="K142" s="85"/>
      <c r="L142" s="85"/>
      <c r="M142" s="85"/>
      <c r="N142" s="86"/>
      <c r="O142" s="86"/>
      <c r="P142" s="86"/>
      <c r="Q142" s="86"/>
      <c r="R142" s="87"/>
      <c r="S142" s="98"/>
      <c r="T142" s="141"/>
      <c r="U142" s="120"/>
      <c r="V142" s="135"/>
      <c r="W142" s="85"/>
      <c r="X142" s="118"/>
      <c r="Z142" s="82"/>
      <c r="AA142" s="82"/>
      <c r="AB142" s="145"/>
      <c r="AC142" s="143"/>
      <c r="AD142" s="152"/>
      <c r="AE142" s="152"/>
      <c r="AF142" s="152"/>
      <c r="AH142" s="84"/>
      <c r="AI142" s="84"/>
      <c r="AJ142" s="84"/>
      <c r="AK142" s="84"/>
      <c r="AL142" s="84"/>
      <c r="AM142" s="84"/>
      <c r="AN142" s="84"/>
      <c r="AO142" s="84"/>
      <c r="AP142" s="84"/>
      <c r="AQ142" s="84"/>
      <c r="AR142" s="84"/>
    </row>
    <row r="143" spans="2:44" s="146" customFormat="1" x14ac:dyDescent="0.2">
      <c r="B143" s="94"/>
      <c r="C143" s="94"/>
      <c r="D143" s="94"/>
      <c r="E143" s="94"/>
      <c r="F143" s="85"/>
      <c r="G143" s="85"/>
      <c r="H143" s="85"/>
      <c r="I143" s="85"/>
      <c r="J143" s="85"/>
      <c r="K143" s="85"/>
      <c r="L143" s="85"/>
      <c r="M143" s="85"/>
      <c r="N143" s="86"/>
      <c r="O143" s="86"/>
      <c r="P143" s="86"/>
      <c r="Q143" s="86"/>
      <c r="R143" s="87"/>
      <c r="S143" s="98"/>
      <c r="T143" s="141"/>
      <c r="U143" s="120"/>
      <c r="V143" s="135"/>
      <c r="W143" s="85"/>
      <c r="X143" s="118"/>
      <c r="Z143" s="82"/>
      <c r="AA143" s="82"/>
      <c r="AB143" s="145"/>
      <c r="AC143" s="143"/>
      <c r="AD143" s="152"/>
      <c r="AE143" s="152"/>
      <c r="AF143" s="152"/>
      <c r="AH143" s="84"/>
      <c r="AI143" s="84"/>
      <c r="AJ143" s="84"/>
      <c r="AK143" s="84"/>
      <c r="AL143" s="84"/>
      <c r="AM143" s="84"/>
      <c r="AN143" s="84"/>
      <c r="AO143" s="84"/>
      <c r="AP143" s="84"/>
      <c r="AQ143" s="84"/>
      <c r="AR143" s="84"/>
    </row>
    <row r="144" spans="2:44" s="146" customFormat="1" x14ac:dyDescent="0.2">
      <c r="B144" s="94"/>
      <c r="C144" s="94"/>
      <c r="D144" s="94"/>
      <c r="E144" s="94"/>
      <c r="F144" s="85"/>
      <c r="G144" s="85"/>
      <c r="H144" s="85"/>
      <c r="I144" s="85"/>
      <c r="J144" s="85"/>
      <c r="K144" s="85"/>
      <c r="L144" s="85"/>
      <c r="M144" s="85"/>
      <c r="N144" s="86"/>
      <c r="O144" s="86"/>
      <c r="P144" s="86"/>
      <c r="Q144" s="86"/>
      <c r="R144" s="87"/>
      <c r="S144" s="98"/>
      <c r="T144" s="141"/>
      <c r="U144" s="120"/>
      <c r="V144" s="135"/>
      <c r="W144" s="85"/>
      <c r="X144" s="118"/>
      <c r="Z144" s="82"/>
      <c r="AA144" s="82"/>
      <c r="AB144" s="145"/>
      <c r="AC144" s="143"/>
      <c r="AD144" s="152"/>
      <c r="AE144" s="152"/>
      <c r="AF144" s="152"/>
      <c r="AH144" s="84"/>
      <c r="AI144" s="84"/>
      <c r="AJ144" s="84"/>
      <c r="AK144" s="84"/>
      <c r="AL144" s="84"/>
      <c r="AM144" s="84"/>
      <c r="AN144" s="84"/>
      <c r="AO144" s="84"/>
      <c r="AP144" s="84"/>
      <c r="AQ144" s="84"/>
      <c r="AR144" s="84"/>
    </row>
    <row r="145" spans="2:44" s="146" customFormat="1" x14ac:dyDescent="0.2">
      <c r="B145" s="94"/>
      <c r="C145" s="94"/>
      <c r="D145" s="94"/>
      <c r="E145" s="94"/>
      <c r="F145" s="85"/>
      <c r="G145" s="85"/>
      <c r="H145" s="85"/>
      <c r="I145" s="85"/>
      <c r="J145" s="85"/>
      <c r="K145" s="85"/>
      <c r="L145" s="85"/>
      <c r="M145" s="85"/>
      <c r="N145" s="86"/>
      <c r="O145" s="86"/>
      <c r="P145" s="86"/>
      <c r="Q145" s="86"/>
      <c r="R145" s="87"/>
      <c r="S145" s="98"/>
      <c r="T145" s="141"/>
      <c r="U145" s="120"/>
      <c r="V145" s="135"/>
      <c r="W145" s="85"/>
      <c r="X145" s="118"/>
      <c r="Z145" s="82"/>
      <c r="AA145" s="82"/>
      <c r="AB145" s="145"/>
      <c r="AC145" s="143"/>
      <c r="AD145" s="152"/>
      <c r="AE145" s="152"/>
      <c r="AF145" s="152"/>
      <c r="AH145" s="84"/>
      <c r="AI145" s="84"/>
      <c r="AJ145" s="84"/>
      <c r="AK145" s="84"/>
      <c r="AL145" s="84"/>
      <c r="AM145" s="84"/>
      <c r="AN145" s="84"/>
      <c r="AO145" s="84"/>
      <c r="AP145" s="84"/>
      <c r="AQ145" s="84"/>
      <c r="AR145" s="84"/>
    </row>
    <row r="146" spans="2:44" s="146" customFormat="1" x14ac:dyDescent="0.2">
      <c r="B146" s="94"/>
      <c r="C146" s="94"/>
      <c r="D146" s="94"/>
      <c r="E146" s="94"/>
      <c r="F146" s="85"/>
      <c r="G146" s="85"/>
      <c r="H146" s="85"/>
      <c r="I146" s="85"/>
      <c r="J146" s="85"/>
      <c r="K146" s="85"/>
      <c r="L146" s="85"/>
      <c r="M146" s="85"/>
      <c r="N146" s="86"/>
      <c r="O146" s="86"/>
      <c r="P146" s="86"/>
      <c r="Q146" s="86"/>
      <c r="R146" s="87"/>
      <c r="S146" s="98"/>
      <c r="T146" s="141"/>
      <c r="U146" s="120"/>
      <c r="V146" s="135"/>
      <c r="W146" s="85"/>
      <c r="X146" s="118"/>
      <c r="Z146" s="82"/>
      <c r="AA146" s="82"/>
      <c r="AB146" s="145"/>
      <c r="AC146" s="143"/>
      <c r="AD146" s="152"/>
      <c r="AE146" s="152"/>
      <c r="AF146" s="152"/>
      <c r="AH146" s="84"/>
      <c r="AI146" s="84"/>
      <c r="AJ146" s="84"/>
      <c r="AK146" s="84"/>
      <c r="AL146" s="84"/>
      <c r="AM146" s="84"/>
      <c r="AN146" s="84"/>
      <c r="AO146" s="84"/>
      <c r="AP146" s="84"/>
      <c r="AQ146" s="84"/>
      <c r="AR146" s="84"/>
    </row>
    <row r="147" spans="2:44" s="146" customFormat="1" x14ac:dyDescent="0.2">
      <c r="B147" s="94"/>
      <c r="C147" s="94"/>
      <c r="D147" s="94"/>
      <c r="E147" s="94"/>
      <c r="F147" s="85"/>
      <c r="G147" s="85"/>
      <c r="H147" s="85"/>
      <c r="I147" s="85"/>
      <c r="J147" s="85"/>
      <c r="K147" s="85"/>
      <c r="L147" s="85"/>
      <c r="M147" s="85"/>
      <c r="N147" s="86"/>
      <c r="O147" s="86"/>
      <c r="P147" s="86"/>
      <c r="Q147" s="86"/>
      <c r="R147" s="87"/>
      <c r="S147" s="98"/>
      <c r="T147" s="141"/>
      <c r="U147" s="120"/>
      <c r="V147" s="135"/>
      <c r="W147" s="85"/>
      <c r="X147" s="118"/>
      <c r="Z147" s="82"/>
      <c r="AA147" s="82"/>
      <c r="AB147" s="145"/>
      <c r="AC147" s="143"/>
      <c r="AD147" s="152"/>
      <c r="AE147" s="152"/>
      <c r="AF147" s="152"/>
      <c r="AH147" s="84"/>
      <c r="AI147" s="84"/>
      <c r="AJ147" s="84"/>
      <c r="AK147" s="84"/>
      <c r="AL147" s="84"/>
      <c r="AM147" s="84"/>
      <c r="AN147" s="84"/>
      <c r="AO147" s="84"/>
      <c r="AP147" s="84"/>
      <c r="AQ147" s="84"/>
      <c r="AR147" s="84"/>
    </row>
    <row r="148" spans="2:44" s="146" customFormat="1" x14ac:dyDescent="0.2">
      <c r="B148" s="94"/>
      <c r="C148" s="94"/>
      <c r="D148" s="94"/>
      <c r="E148" s="94"/>
      <c r="F148" s="85"/>
      <c r="G148" s="85"/>
      <c r="H148" s="85"/>
      <c r="I148" s="85"/>
      <c r="J148" s="85"/>
      <c r="K148" s="85"/>
      <c r="L148" s="85"/>
      <c r="M148" s="85"/>
      <c r="N148" s="86"/>
      <c r="O148" s="86"/>
      <c r="P148" s="86"/>
      <c r="Q148" s="86"/>
      <c r="R148" s="87"/>
      <c r="S148" s="98"/>
      <c r="T148" s="141"/>
      <c r="U148" s="120"/>
      <c r="V148" s="135"/>
      <c r="W148" s="85"/>
      <c r="X148" s="118"/>
      <c r="Z148" s="82"/>
      <c r="AA148" s="82"/>
      <c r="AB148" s="145"/>
      <c r="AC148" s="143"/>
      <c r="AD148" s="152"/>
      <c r="AE148" s="152"/>
      <c r="AF148" s="152"/>
      <c r="AH148" s="84"/>
      <c r="AI148" s="84"/>
      <c r="AJ148" s="84"/>
      <c r="AK148" s="84"/>
      <c r="AL148" s="84"/>
      <c r="AM148" s="84"/>
      <c r="AN148" s="84"/>
      <c r="AO148" s="84"/>
      <c r="AP148" s="84"/>
      <c r="AQ148" s="84"/>
      <c r="AR148" s="84"/>
    </row>
    <row r="149" spans="2:44" s="146" customFormat="1" x14ac:dyDescent="0.2">
      <c r="B149" s="94"/>
      <c r="C149" s="94"/>
      <c r="D149" s="94"/>
      <c r="E149" s="94"/>
      <c r="F149" s="85"/>
      <c r="G149" s="85"/>
      <c r="H149" s="85"/>
      <c r="I149" s="85"/>
      <c r="J149" s="85"/>
      <c r="K149" s="85"/>
      <c r="L149" s="85"/>
      <c r="M149" s="85"/>
      <c r="N149" s="86"/>
      <c r="O149" s="86"/>
      <c r="P149" s="86"/>
      <c r="Q149" s="86"/>
      <c r="R149" s="87"/>
      <c r="S149" s="98"/>
      <c r="T149" s="141"/>
      <c r="U149" s="120"/>
      <c r="V149" s="135"/>
      <c r="W149" s="85"/>
      <c r="X149" s="118"/>
      <c r="Z149" s="82"/>
      <c r="AA149" s="82"/>
      <c r="AB149" s="145"/>
      <c r="AC149" s="143"/>
      <c r="AD149" s="152"/>
      <c r="AE149" s="152"/>
      <c r="AF149" s="152"/>
      <c r="AH149" s="84"/>
      <c r="AI149" s="84"/>
      <c r="AJ149" s="84"/>
      <c r="AK149" s="84"/>
      <c r="AL149" s="84"/>
      <c r="AM149" s="84"/>
      <c r="AN149" s="84"/>
      <c r="AO149" s="84"/>
      <c r="AP149" s="84"/>
      <c r="AQ149" s="84"/>
      <c r="AR149" s="84"/>
    </row>
    <row r="150" spans="2:44" s="146" customFormat="1" x14ac:dyDescent="0.2">
      <c r="B150" s="94"/>
      <c r="C150" s="94"/>
      <c r="D150" s="94"/>
      <c r="E150" s="94"/>
      <c r="F150" s="85"/>
      <c r="G150" s="85"/>
      <c r="H150" s="85"/>
      <c r="I150" s="85"/>
      <c r="J150" s="85"/>
      <c r="K150" s="85"/>
      <c r="L150" s="85"/>
      <c r="M150" s="85"/>
      <c r="N150" s="86"/>
      <c r="O150" s="86"/>
      <c r="P150" s="86"/>
      <c r="Q150" s="86"/>
      <c r="R150" s="87"/>
      <c r="S150" s="98"/>
      <c r="T150" s="141"/>
      <c r="U150" s="120"/>
      <c r="V150" s="135"/>
      <c r="W150" s="85"/>
      <c r="X150" s="118"/>
      <c r="Z150" s="82"/>
      <c r="AA150" s="82"/>
      <c r="AB150" s="145"/>
      <c r="AC150" s="143"/>
      <c r="AD150" s="152"/>
      <c r="AE150" s="152"/>
      <c r="AF150" s="152"/>
      <c r="AH150" s="84"/>
      <c r="AI150" s="84"/>
      <c r="AJ150" s="84"/>
      <c r="AK150" s="84"/>
      <c r="AL150" s="84"/>
      <c r="AM150" s="84"/>
      <c r="AN150" s="84"/>
      <c r="AO150" s="84"/>
      <c r="AP150" s="84"/>
      <c r="AQ150" s="84"/>
      <c r="AR150" s="84"/>
    </row>
    <row r="151" spans="2:44" s="146" customFormat="1" x14ac:dyDescent="0.2">
      <c r="B151" s="94"/>
      <c r="C151" s="94"/>
      <c r="D151" s="94"/>
      <c r="E151" s="94"/>
      <c r="F151" s="85"/>
      <c r="G151" s="85"/>
      <c r="H151" s="85"/>
      <c r="I151" s="85"/>
      <c r="J151" s="85"/>
      <c r="K151" s="85"/>
      <c r="L151" s="85"/>
      <c r="M151" s="85"/>
      <c r="N151" s="86"/>
      <c r="O151" s="86"/>
      <c r="P151" s="86"/>
      <c r="Q151" s="86"/>
      <c r="R151" s="87"/>
      <c r="S151" s="98"/>
      <c r="T151" s="141"/>
      <c r="U151" s="120"/>
      <c r="V151" s="135"/>
      <c r="W151" s="85"/>
      <c r="X151" s="118"/>
      <c r="Z151" s="82"/>
      <c r="AA151" s="82"/>
      <c r="AB151" s="145"/>
      <c r="AC151" s="143"/>
      <c r="AD151" s="152"/>
      <c r="AE151" s="152"/>
      <c r="AF151" s="152"/>
      <c r="AH151" s="84"/>
      <c r="AI151" s="84"/>
      <c r="AJ151" s="84"/>
      <c r="AK151" s="84"/>
      <c r="AL151" s="84"/>
      <c r="AM151" s="84"/>
      <c r="AN151" s="84"/>
      <c r="AO151" s="84"/>
      <c r="AP151" s="84"/>
      <c r="AQ151" s="84"/>
      <c r="AR151" s="84"/>
    </row>
    <row r="152" spans="2:44" s="146" customFormat="1" x14ac:dyDescent="0.2">
      <c r="B152" s="94"/>
      <c r="C152" s="94"/>
      <c r="D152" s="94"/>
      <c r="E152" s="94"/>
      <c r="F152" s="85"/>
      <c r="G152" s="85"/>
      <c r="H152" s="85"/>
      <c r="I152" s="85"/>
      <c r="J152" s="85"/>
      <c r="K152" s="85"/>
      <c r="L152" s="85"/>
      <c r="M152" s="85"/>
      <c r="N152" s="86"/>
      <c r="O152" s="86"/>
      <c r="P152" s="86"/>
      <c r="Q152" s="86"/>
      <c r="R152" s="87"/>
      <c r="S152" s="98"/>
      <c r="T152" s="141"/>
      <c r="U152" s="120"/>
      <c r="V152" s="135"/>
      <c r="W152" s="85"/>
      <c r="X152" s="118"/>
      <c r="Z152" s="82"/>
      <c r="AA152" s="82"/>
      <c r="AB152" s="145"/>
      <c r="AC152" s="143"/>
      <c r="AD152" s="152"/>
      <c r="AE152" s="152"/>
      <c r="AF152" s="152"/>
      <c r="AH152" s="84"/>
      <c r="AI152" s="84"/>
      <c r="AJ152" s="84"/>
      <c r="AK152" s="84"/>
      <c r="AL152" s="84"/>
      <c r="AM152" s="84"/>
      <c r="AN152" s="84"/>
      <c r="AO152" s="84"/>
      <c r="AP152" s="84"/>
      <c r="AQ152" s="84"/>
      <c r="AR152" s="84"/>
    </row>
    <row r="153" spans="2:44" s="146" customFormat="1" x14ac:dyDescent="0.2">
      <c r="B153" s="94"/>
      <c r="C153" s="94"/>
      <c r="D153" s="94"/>
      <c r="E153" s="94"/>
      <c r="F153" s="85"/>
      <c r="G153" s="85"/>
      <c r="H153" s="85"/>
      <c r="I153" s="85"/>
      <c r="J153" s="85"/>
      <c r="K153" s="85"/>
      <c r="L153" s="85"/>
      <c r="M153" s="85"/>
      <c r="N153" s="86"/>
      <c r="O153" s="86"/>
      <c r="P153" s="86"/>
      <c r="Q153" s="86"/>
      <c r="R153" s="87"/>
      <c r="S153" s="98"/>
      <c r="T153" s="141"/>
      <c r="U153" s="120"/>
      <c r="V153" s="135"/>
      <c r="W153" s="85"/>
      <c r="X153" s="118"/>
      <c r="Z153" s="82"/>
      <c r="AA153" s="82"/>
      <c r="AB153" s="145"/>
      <c r="AC153" s="143"/>
      <c r="AD153" s="152"/>
      <c r="AE153" s="152"/>
      <c r="AF153" s="152"/>
      <c r="AH153" s="84"/>
      <c r="AI153" s="84"/>
      <c r="AJ153" s="84"/>
      <c r="AK153" s="84"/>
      <c r="AL153" s="84"/>
      <c r="AM153" s="84"/>
      <c r="AN153" s="84"/>
      <c r="AO153" s="84"/>
      <c r="AP153" s="84"/>
      <c r="AQ153" s="84"/>
      <c r="AR153" s="84"/>
    </row>
    <row r="154" spans="2:44" s="146" customFormat="1" x14ac:dyDescent="0.2">
      <c r="B154" s="94"/>
      <c r="C154" s="94"/>
      <c r="D154" s="94"/>
      <c r="E154" s="94"/>
      <c r="F154" s="85"/>
      <c r="G154" s="85"/>
      <c r="H154" s="85"/>
      <c r="I154" s="85"/>
      <c r="J154" s="85"/>
      <c r="K154" s="85"/>
      <c r="L154" s="85"/>
      <c r="M154" s="85"/>
      <c r="N154" s="86"/>
      <c r="O154" s="86"/>
      <c r="P154" s="86"/>
      <c r="Q154" s="86"/>
      <c r="R154" s="87"/>
      <c r="S154" s="98"/>
      <c r="T154" s="141"/>
      <c r="U154" s="120"/>
      <c r="V154" s="135"/>
      <c r="W154" s="85"/>
      <c r="X154" s="118"/>
      <c r="Z154" s="82"/>
      <c r="AA154" s="82"/>
      <c r="AB154" s="145"/>
      <c r="AC154" s="143"/>
      <c r="AD154" s="152"/>
      <c r="AE154" s="152"/>
      <c r="AF154" s="152"/>
      <c r="AH154" s="84"/>
      <c r="AI154" s="84"/>
      <c r="AJ154" s="84"/>
      <c r="AK154" s="84"/>
      <c r="AL154" s="84"/>
      <c r="AM154" s="84"/>
      <c r="AN154" s="84"/>
      <c r="AO154" s="84"/>
      <c r="AP154" s="84"/>
      <c r="AQ154" s="84"/>
      <c r="AR154" s="84"/>
    </row>
    <row r="155" spans="2:44" s="146" customFormat="1" x14ac:dyDescent="0.2">
      <c r="B155" s="94"/>
      <c r="C155" s="94"/>
      <c r="D155" s="94"/>
      <c r="E155" s="94"/>
      <c r="F155" s="85"/>
      <c r="G155" s="85"/>
      <c r="H155" s="85"/>
      <c r="I155" s="85"/>
      <c r="J155" s="85"/>
      <c r="K155" s="85"/>
      <c r="L155" s="85"/>
      <c r="M155" s="85"/>
      <c r="N155" s="86"/>
      <c r="O155" s="86"/>
      <c r="P155" s="86"/>
      <c r="Q155" s="86"/>
      <c r="R155" s="87"/>
      <c r="S155" s="98"/>
      <c r="T155" s="141"/>
      <c r="U155" s="120"/>
      <c r="V155" s="135"/>
      <c r="W155" s="85"/>
      <c r="X155" s="118"/>
      <c r="Z155" s="82"/>
      <c r="AA155" s="82"/>
      <c r="AB155" s="145"/>
      <c r="AC155" s="143"/>
      <c r="AD155" s="152"/>
      <c r="AE155" s="152"/>
      <c r="AF155" s="152"/>
      <c r="AH155" s="84"/>
      <c r="AI155" s="84"/>
      <c r="AJ155" s="84"/>
      <c r="AK155" s="84"/>
      <c r="AL155" s="84"/>
      <c r="AM155" s="84"/>
      <c r="AN155" s="84"/>
      <c r="AO155" s="84"/>
      <c r="AP155" s="84"/>
      <c r="AQ155" s="84"/>
      <c r="AR155" s="84"/>
    </row>
    <row r="156" spans="2:44" s="146" customFormat="1" x14ac:dyDescent="0.2">
      <c r="B156" s="94"/>
      <c r="C156" s="94"/>
      <c r="D156" s="94"/>
      <c r="E156" s="94"/>
      <c r="F156" s="85"/>
      <c r="G156" s="85"/>
      <c r="H156" s="85"/>
      <c r="I156" s="85"/>
      <c r="J156" s="85"/>
      <c r="K156" s="85"/>
      <c r="L156" s="85"/>
      <c r="M156" s="85"/>
      <c r="N156" s="86"/>
      <c r="O156" s="86"/>
      <c r="P156" s="86"/>
      <c r="Q156" s="86"/>
      <c r="R156" s="87"/>
      <c r="S156" s="98"/>
      <c r="T156" s="141"/>
      <c r="U156" s="120"/>
      <c r="V156" s="135"/>
      <c r="W156" s="85"/>
      <c r="X156" s="118"/>
      <c r="Z156" s="82"/>
      <c r="AA156" s="82"/>
      <c r="AB156" s="145"/>
      <c r="AC156" s="143"/>
      <c r="AD156" s="152"/>
      <c r="AE156" s="152"/>
      <c r="AF156" s="152"/>
      <c r="AH156" s="84"/>
      <c r="AI156" s="84"/>
      <c r="AJ156" s="84"/>
      <c r="AK156" s="84"/>
      <c r="AL156" s="84"/>
      <c r="AM156" s="84"/>
      <c r="AN156" s="84"/>
      <c r="AO156" s="84"/>
      <c r="AP156" s="84"/>
      <c r="AQ156" s="84"/>
      <c r="AR156" s="84"/>
    </row>
    <row r="157" spans="2:44" s="146" customFormat="1" x14ac:dyDescent="0.2">
      <c r="B157" s="94"/>
      <c r="C157" s="94"/>
      <c r="D157" s="94"/>
      <c r="E157" s="94"/>
      <c r="F157" s="85"/>
      <c r="G157" s="85"/>
      <c r="H157" s="85"/>
      <c r="I157" s="85"/>
      <c r="J157" s="85"/>
      <c r="K157" s="85"/>
      <c r="L157" s="85"/>
      <c r="M157" s="85"/>
      <c r="N157" s="86"/>
      <c r="O157" s="86"/>
      <c r="P157" s="86"/>
      <c r="Q157" s="86"/>
      <c r="R157" s="87"/>
      <c r="S157" s="98"/>
      <c r="T157" s="141"/>
      <c r="U157" s="120"/>
      <c r="V157" s="135"/>
      <c r="W157" s="85"/>
      <c r="X157" s="118"/>
      <c r="Z157" s="82"/>
      <c r="AA157" s="82"/>
      <c r="AB157" s="145"/>
      <c r="AC157" s="143"/>
      <c r="AD157" s="152"/>
      <c r="AE157" s="152"/>
      <c r="AF157" s="152"/>
      <c r="AH157" s="84"/>
      <c r="AI157" s="84"/>
      <c r="AJ157" s="84"/>
      <c r="AK157" s="84"/>
      <c r="AL157" s="84"/>
      <c r="AM157" s="84"/>
      <c r="AN157" s="84"/>
      <c r="AO157" s="84"/>
      <c r="AP157" s="84"/>
      <c r="AQ157" s="84"/>
      <c r="AR157" s="84"/>
    </row>
    <row r="158" spans="2:44" s="146" customFormat="1" x14ac:dyDescent="0.2">
      <c r="B158" s="94"/>
      <c r="C158" s="94"/>
      <c r="D158" s="94"/>
      <c r="E158" s="94"/>
      <c r="F158" s="85"/>
      <c r="G158" s="85"/>
      <c r="H158" s="85"/>
      <c r="I158" s="85"/>
      <c r="J158" s="85"/>
      <c r="K158" s="85"/>
      <c r="L158" s="85"/>
      <c r="M158" s="85"/>
      <c r="N158" s="86"/>
      <c r="O158" s="86"/>
      <c r="P158" s="86"/>
      <c r="Q158" s="86"/>
      <c r="R158" s="87"/>
      <c r="S158" s="98"/>
      <c r="T158" s="141"/>
      <c r="U158" s="120"/>
      <c r="V158" s="135"/>
      <c r="W158" s="85"/>
      <c r="X158" s="118"/>
      <c r="Z158" s="82"/>
      <c r="AA158" s="82"/>
      <c r="AB158" s="145"/>
      <c r="AC158" s="143"/>
      <c r="AD158" s="152"/>
      <c r="AE158" s="152"/>
      <c r="AF158" s="152"/>
      <c r="AH158" s="84"/>
      <c r="AI158" s="84"/>
      <c r="AJ158" s="84"/>
      <c r="AK158" s="84"/>
      <c r="AL158" s="84"/>
      <c r="AM158" s="84"/>
      <c r="AN158" s="84"/>
      <c r="AO158" s="84"/>
      <c r="AP158" s="84"/>
      <c r="AQ158" s="84"/>
      <c r="AR158" s="84"/>
    </row>
    <row r="159" spans="2:44" s="146" customFormat="1" x14ac:dyDescent="0.2">
      <c r="B159" s="94"/>
      <c r="C159" s="94"/>
      <c r="D159" s="94"/>
      <c r="E159" s="94"/>
      <c r="F159" s="85"/>
      <c r="G159" s="85"/>
      <c r="H159" s="85"/>
      <c r="I159" s="85"/>
      <c r="J159" s="85"/>
      <c r="K159" s="85"/>
      <c r="L159" s="85"/>
      <c r="M159" s="85"/>
      <c r="N159" s="86"/>
      <c r="O159" s="86"/>
      <c r="P159" s="86"/>
      <c r="Q159" s="86"/>
      <c r="R159" s="87"/>
      <c r="S159" s="98"/>
      <c r="T159" s="141"/>
      <c r="U159" s="120"/>
      <c r="V159" s="135"/>
      <c r="W159" s="85"/>
      <c r="X159" s="118"/>
      <c r="Z159" s="82"/>
      <c r="AA159" s="82"/>
      <c r="AB159" s="145"/>
      <c r="AC159" s="143"/>
      <c r="AD159" s="152"/>
      <c r="AE159" s="152"/>
      <c r="AF159" s="152"/>
      <c r="AH159" s="84"/>
      <c r="AI159" s="84"/>
      <c r="AJ159" s="84"/>
      <c r="AK159" s="84"/>
      <c r="AL159" s="84"/>
      <c r="AM159" s="84"/>
      <c r="AN159" s="84"/>
      <c r="AO159" s="84"/>
      <c r="AP159" s="84"/>
      <c r="AQ159" s="84"/>
      <c r="AR159" s="84"/>
    </row>
    <row r="160" spans="2:44" s="146" customFormat="1" x14ac:dyDescent="0.2">
      <c r="B160" s="94"/>
      <c r="C160" s="94"/>
      <c r="D160" s="94"/>
      <c r="E160" s="94"/>
      <c r="F160" s="85"/>
      <c r="G160" s="85"/>
      <c r="H160" s="85"/>
      <c r="I160" s="85"/>
      <c r="J160" s="85"/>
      <c r="K160" s="85"/>
      <c r="L160" s="85"/>
      <c r="M160" s="85"/>
      <c r="N160" s="86"/>
      <c r="O160" s="86"/>
      <c r="P160" s="86"/>
      <c r="Q160" s="86"/>
      <c r="R160" s="87"/>
      <c r="S160" s="98"/>
      <c r="T160" s="141"/>
      <c r="U160" s="120"/>
      <c r="V160" s="135"/>
      <c r="W160" s="85"/>
      <c r="X160" s="118"/>
      <c r="Z160" s="82"/>
      <c r="AA160" s="82"/>
      <c r="AB160" s="145"/>
      <c r="AC160" s="143"/>
      <c r="AD160" s="152"/>
      <c r="AE160" s="152"/>
      <c r="AF160" s="152"/>
      <c r="AH160" s="84"/>
      <c r="AI160" s="84"/>
      <c r="AJ160" s="84"/>
      <c r="AK160" s="84"/>
      <c r="AL160" s="84"/>
      <c r="AM160" s="84"/>
      <c r="AN160" s="84"/>
      <c r="AO160" s="84"/>
      <c r="AP160" s="84"/>
      <c r="AQ160" s="84"/>
      <c r="AR160" s="84"/>
    </row>
    <row r="161" spans="2:44" s="146" customFormat="1" x14ac:dyDescent="0.2">
      <c r="B161" s="94"/>
      <c r="C161" s="94"/>
      <c r="D161" s="94"/>
      <c r="E161" s="94"/>
      <c r="F161" s="85"/>
      <c r="G161" s="85"/>
      <c r="H161" s="85"/>
      <c r="I161" s="85"/>
      <c r="J161" s="85"/>
      <c r="K161" s="85"/>
      <c r="L161" s="85"/>
      <c r="M161" s="85"/>
      <c r="N161" s="86"/>
      <c r="O161" s="86"/>
      <c r="P161" s="86"/>
      <c r="Q161" s="86"/>
      <c r="R161" s="87"/>
      <c r="S161" s="98"/>
      <c r="T161" s="141"/>
      <c r="U161" s="120"/>
      <c r="V161" s="135"/>
      <c r="W161" s="85"/>
      <c r="X161" s="118"/>
      <c r="Z161" s="82"/>
      <c r="AA161" s="82"/>
      <c r="AB161" s="145"/>
      <c r="AC161" s="143"/>
      <c r="AD161" s="152"/>
      <c r="AE161" s="152"/>
      <c r="AF161" s="152"/>
      <c r="AH161" s="84"/>
      <c r="AI161" s="84"/>
      <c r="AJ161" s="84"/>
      <c r="AK161" s="84"/>
      <c r="AL161" s="84"/>
      <c r="AM161" s="84"/>
      <c r="AN161" s="84"/>
      <c r="AO161" s="84"/>
      <c r="AP161" s="84"/>
      <c r="AQ161" s="84"/>
      <c r="AR161" s="84"/>
    </row>
    <row r="162" spans="2:44" s="146" customFormat="1" x14ac:dyDescent="0.2">
      <c r="B162" s="94"/>
      <c r="C162" s="94"/>
      <c r="D162" s="94"/>
      <c r="E162" s="94"/>
      <c r="F162" s="85"/>
      <c r="G162" s="85"/>
      <c r="H162" s="85"/>
      <c r="I162" s="85"/>
      <c r="J162" s="85"/>
      <c r="K162" s="85"/>
      <c r="L162" s="85"/>
      <c r="M162" s="85"/>
      <c r="N162" s="86"/>
      <c r="O162" s="86"/>
      <c r="P162" s="86"/>
      <c r="Q162" s="86"/>
      <c r="R162" s="87"/>
      <c r="S162" s="98"/>
      <c r="T162" s="141"/>
      <c r="U162" s="120"/>
      <c r="V162" s="135"/>
      <c r="W162" s="85"/>
      <c r="X162" s="118"/>
      <c r="Z162" s="82"/>
      <c r="AA162" s="82"/>
      <c r="AB162" s="145"/>
      <c r="AC162" s="143"/>
      <c r="AD162" s="152"/>
      <c r="AE162" s="152"/>
      <c r="AF162" s="152"/>
      <c r="AH162" s="84"/>
      <c r="AI162" s="84"/>
      <c r="AJ162" s="84"/>
      <c r="AK162" s="84"/>
      <c r="AL162" s="84"/>
      <c r="AM162" s="84"/>
      <c r="AN162" s="84"/>
      <c r="AO162" s="84"/>
      <c r="AP162" s="84"/>
      <c r="AQ162" s="84"/>
      <c r="AR162" s="84"/>
    </row>
    <row r="163" spans="2:44" s="146" customFormat="1" x14ac:dyDescent="0.2">
      <c r="B163" s="94"/>
      <c r="C163" s="94"/>
      <c r="D163" s="94"/>
      <c r="E163" s="94"/>
      <c r="F163" s="85"/>
      <c r="G163" s="85"/>
      <c r="H163" s="85"/>
      <c r="I163" s="85"/>
      <c r="J163" s="85"/>
      <c r="K163" s="85"/>
      <c r="L163" s="85"/>
      <c r="M163" s="85"/>
      <c r="N163" s="86"/>
      <c r="O163" s="86"/>
      <c r="P163" s="86"/>
      <c r="Q163" s="86"/>
      <c r="R163" s="87"/>
      <c r="S163" s="98"/>
      <c r="T163" s="141"/>
      <c r="U163" s="120"/>
      <c r="V163" s="135"/>
      <c r="W163" s="85"/>
      <c r="X163" s="118"/>
      <c r="Z163" s="82"/>
      <c r="AA163" s="82"/>
      <c r="AB163" s="145"/>
      <c r="AC163" s="143"/>
      <c r="AD163" s="152"/>
      <c r="AE163" s="152"/>
      <c r="AF163" s="152"/>
      <c r="AH163" s="84"/>
      <c r="AI163" s="84"/>
      <c r="AJ163" s="84"/>
      <c r="AK163" s="84"/>
      <c r="AL163" s="84"/>
      <c r="AM163" s="84"/>
      <c r="AN163" s="84"/>
      <c r="AO163" s="84"/>
      <c r="AP163" s="84"/>
      <c r="AQ163" s="84"/>
      <c r="AR163" s="84"/>
    </row>
    <row r="164" spans="2:44" s="146" customFormat="1" x14ac:dyDescent="0.2">
      <c r="B164" s="94"/>
      <c r="C164" s="94"/>
      <c r="D164" s="94"/>
      <c r="E164" s="94"/>
      <c r="F164" s="85"/>
      <c r="G164" s="85"/>
      <c r="H164" s="85"/>
      <c r="I164" s="85"/>
      <c r="J164" s="85"/>
      <c r="K164" s="85"/>
      <c r="L164" s="85"/>
      <c r="M164" s="85"/>
      <c r="N164" s="86"/>
      <c r="O164" s="86"/>
      <c r="P164" s="86"/>
      <c r="Q164" s="86"/>
      <c r="R164" s="87"/>
      <c r="S164" s="98"/>
      <c r="T164" s="141"/>
      <c r="U164" s="120"/>
      <c r="V164" s="135"/>
      <c r="W164" s="85"/>
      <c r="X164" s="118"/>
      <c r="Z164" s="82"/>
      <c r="AA164" s="82"/>
      <c r="AB164" s="145"/>
      <c r="AC164" s="143"/>
      <c r="AD164" s="152"/>
      <c r="AE164" s="152"/>
      <c r="AF164" s="152"/>
      <c r="AH164" s="84"/>
      <c r="AI164" s="84"/>
      <c r="AJ164" s="84"/>
      <c r="AK164" s="84"/>
      <c r="AL164" s="84"/>
      <c r="AM164" s="84"/>
      <c r="AN164" s="84"/>
      <c r="AO164" s="84"/>
      <c r="AP164" s="84"/>
      <c r="AQ164" s="84"/>
      <c r="AR164" s="84"/>
    </row>
    <row r="165" spans="2:44" s="146" customFormat="1" x14ac:dyDescent="0.2">
      <c r="B165" s="94"/>
      <c r="C165" s="94"/>
      <c r="D165" s="94"/>
      <c r="E165" s="94"/>
      <c r="F165" s="85"/>
      <c r="G165" s="85"/>
      <c r="H165" s="85"/>
      <c r="I165" s="85"/>
      <c r="J165" s="85"/>
      <c r="K165" s="85"/>
      <c r="L165" s="85"/>
      <c r="M165" s="85"/>
      <c r="N165" s="86"/>
      <c r="O165" s="86"/>
      <c r="P165" s="86"/>
      <c r="Q165" s="86"/>
      <c r="R165" s="87"/>
      <c r="S165" s="98"/>
      <c r="T165" s="141"/>
      <c r="U165" s="120"/>
      <c r="V165" s="135"/>
      <c r="W165" s="85"/>
      <c r="X165" s="118"/>
      <c r="Z165" s="82"/>
      <c r="AA165" s="82"/>
      <c r="AB165" s="145"/>
      <c r="AC165" s="143"/>
      <c r="AD165" s="152"/>
      <c r="AE165" s="152"/>
      <c r="AF165" s="152"/>
      <c r="AH165" s="84"/>
      <c r="AI165" s="84"/>
      <c r="AJ165" s="84"/>
      <c r="AK165" s="84"/>
      <c r="AL165" s="84"/>
      <c r="AM165" s="84"/>
      <c r="AN165" s="84"/>
      <c r="AO165" s="84"/>
      <c r="AP165" s="84"/>
      <c r="AQ165" s="84"/>
      <c r="AR165" s="84"/>
    </row>
    <row r="166" spans="2:44" s="146" customFormat="1" x14ac:dyDescent="0.2">
      <c r="B166" s="94"/>
      <c r="C166" s="94"/>
      <c r="D166" s="94"/>
      <c r="E166" s="94"/>
      <c r="F166" s="85"/>
      <c r="G166" s="85"/>
      <c r="H166" s="85"/>
      <c r="I166" s="85"/>
      <c r="J166" s="85"/>
      <c r="K166" s="85"/>
      <c r="L166" s="85"/>
      <c r="M166" s="85"/>
      <c r="N166" s="86"/>
      <c r="O166" s="86"/>
      <c r="P166" s="86"/>
      <c r="Q166" s="86"/>
      <c r="R166" s="87"/>
      <c r="S166" s="98"/>
      <c r="T166" s="141"/>
      <c r="U166" s="120"/>
      <c r="V166" s="135"/>
      <c r="W166" s="85"/>
      <c r="X166" s="118"/>
      <c r="Z166" s="82"/>
      <c r="AA166" s="82"/>
      <c r="AB166" s="145"/>
      <c r="AC166" s="143"/>
      <c r="AD166" s="152"/>
      <c r="AE166" s="152"/>
      <c r="AF166" s="152"/>
      <c r="AH166" s="84"/>
      <c r="AI166" s="84"/>
      <c r="AJ166" s="84"/>
      <c r="AK166" s="84"/>
      <c r="AL166" s="84"/>
      <c r="AM166" s="84"/>
      <c r="AN166" s="84"/>
      <c r="AO166" s="84"/>
      <c r="AP166" s="84"/>
      <c r="AQ166" s="84"/>
      <c r="AR166" s="84"/>
    </row>
    <row r="167" spans="2:44" s="146" customFormat="1" x14ac:dyDescent="0.2">
      <c r="B167" s="94"/>
      <c r="C167" s="94"/>
      <c r="D167" s="94"/>
      <c r="E167" s="94"/>
      <c r="F167" s="85"/>
      <c r="G167" s="85"/>
      <c r="H167" s="85"/>
      <c r="I167" s="85"/>
      <c r="J167" s="85"/>
      <c r="K167" s="85"/>
      <c r="L167" s="85"/>
      <c r="M167" s="85"/>
      <c r="N167" s="86"/>
      <c r="O167" s="86"/>
      <c r="P167" s="86"/>
      <c r="Q167" s="86"/>
      <c r="R167" s="87"/>
      <c r="S167" s="98"/>
      <c r="T167" s="141"/>
      <c r="U167" s="120"/>
      <c r="V167" s="135"/>
      <c r="W167" s="85"/>
      <c r="X167" s="118"/>
      <c r="Z167" s="82"/>
      <c r="AA167" s="82"/>
      <c r="AB167" s="145"/>
      <c r="AC167" s="143"/>
      <c r="AD167" s="152"/>
      <c r="AE167" s="152"/>
      <c r="AF167" s="152"/>
      <c r="AH167" s="84"/>
      <c r="AI167" s="84"/>
      <c r="AJ167" s="84"/>
      <c r="AK167" s="84"/>
      <c r="AL167" s="84"/>
      <c r="AM167" s="84"/>
      <c r="AN167" s="84"/>
      <c r="AO167" s="84"/>
      <c r="AP167" s="84"/>
      <c r="AQ167" s="84"/>
      <c r="AR167" s="84"/>
    </row>
    <row r="168" spans="2:44" s="146" customFormat="1" x14ac:dyDescent="0.2">
      <c r="B168" s="94"/>
      <c r="C168" s="94"/>
      <c r="D168" s="94"/>
      <c r="E168" s="94"/>
      <c r="F168" s="85"/>
      <c r="G168" s="85"/>
      <c r="H168" s="85"/>
      <c r="I168" s="85"/>
      <c r="J168" s="85"/>
      <c r="K168" s="85"/>
      <c r="L168" s="85"/>
      <c r="M168" s="85"/>
      <c r="N168" s="86"/>
      <c r="O168" s="86"/>
      <c r="P168" s="86"/>
      <c r="Q168" s="86"/>
      <c r="R168" s="87"/>
      <c r="S168" s="98"/>
      <c r="T168" s="141"/>
      <c r="U168" s="120"/>
      <c r="V168" s="135"/>
      <c r="W168" s="85"/>
      <c r="X168" s="118"/>
      <c r="Z168" s="82"/>
      <c r="AA168" s="82"/>
      <c r="AB168" s="145"/>
      <c r="AC168" s="143"/>
      <c r="AD168" s="152"/>
      <c r="AE168" s="152"/>
      <c r="AF168" s="152"/>
      <c r="AH168" s="84"/>
      <c r="AI168" s="84"/>
      <c r="AJ168" s="84"/>
      <c r="AK168" s="84"/>
      <c r="AL168" s="84"/>
      <c r="AM168" s="84"/>
      <c r="AN168" s="84"/>
      <c r="AO168" s="84"/>
      <c r="AP168" s="84"/>
      <c r="AQ168" s="84"/>
      <c r="AR168" s="84"/>
    </row>
    <row r="169" spans="2:44" s="146" customFormat="1" x14ac:dyDescent="0.2">
      <c r="B169" s="94"/>
      <c r="C169" s="94"/>
      <c r="D169" s="94"/>
      <c r="E169" s="94"/>
      <c r="F169" s="85"/>
      <c r="G169" s="85"/>
      <c r="H169" s="85"/>
      <c r="I169" s="85"/>
      <c r="J169" s="85"/>
      <c r="K169" s="85"/>
      <c r="L169" s="85"/>
      <c r="M169" s="85"/>
      <c r="N169" s="86"/>
      <c r="O169" s="86"/>
      <c r="P169" s="86"/>
      <c r="Q169" s="86"/>
      <c r="R169" s="87"/>
      <c r="S169" s="98"/>
      <c r="T169" s="141"/>
      <c r="U169" s="120"/>
      <c r="V169" s="135"/>
      <c r="W169" s="85"/>
      <c r="X169" s="118"/>
      <c r="Z169" s="82"/>
      <c r="AA169" s="82"/>
      <c r="AB169" s="145"/>
      <c r="AC169" s="143"/>
      <c r="AD169" s="152"/>
      <c r="AE169" s="152"/>
      <c r="AF169" s="152"/>
      <c r="AH169" s="84"/>
      <c r="AI169" s="84"/>
      <c r="AJ169" s="84"/>
      <c r="AK169" s="84"/>
      <c r="AL169" s="84"/>
      <c r="AM169" s="84"/>
      <c r="AN169" s="84"/>
      <c r="AO169" s="84"/>
      <c r="AP169" s="84"/>
      <c r="AQ169" s="84"/>
      <c r="AR169" s="84"/>
    </row>
    <row r="170" spans="2:44" s="146" customFormat="1" x14ac:dyDescent="0.2">
      <c r="B170" s="94"/>
      <c r="C170" s="94"/>
      <c r="D170" s="94"/>
      <c r="E170" s="94"/>
      <c r="F170" s="85"/>
      <c r="G170" s="85"/>
      <c r="H170" s="85"/>
      <c r="I170" s="85"/>
      <c r="J170" s="85"/>
      <c r="K170" s="85"/>
      <c r="L170" s="85"/>
      <c r="M170" s="85"/>
      <c r="N170" s="86"/>
      <c r="O170" s="86"/>
      <c r="P170" s="86"/>
      <c r="Q170" s="86"/>
      <c r="R170" s="87"/>
      <c r="S170" s="98"/>
      <c r="T170" s="141"/>
      <c r="U170" s="120"/>
      <c r="V170" s="135"/>
      <c r="W170" s="85"/>
      <c r="X170" s="118"/>
      <c r="Z170" s="82"/>
      <c r="AA170" s="82"/>
      <c r="AB170" s="145"/>
      <c r="AC170" s="143"/>
      <c r="AD170" s="152"/>
      <c r="AE170" s="152"/>
      <c r="AF170" s="152"/>
      <c r="AH170" s="84"/>
      <c r="AI170" s="84"/>
      <c r="AJ170" s="84"/>
      <c r="AK170" s="84"/>
      <c r="AL170" s="84"/>
      <c r="AM170" s="84"/>
      <c r="AN170" s="84"/>
      <c r="AO170" s="84"/>
      <c r="AP170" s="84"/>
      <c r="AQ170" s="84"/>
      <c r="AR170" s="84"/>
    </row>
    <row r="171" spans="2:44" s="146" customFormat="1" x14ac:dyDescent="0.2">
      <c r="B171" s="94"/>
      <c r="C171" s="94"/>
      <c r="D171" s="94"/>
      <c r="E171" s="94"/>
      <c r="F171" s="85"/>
      <c r="G171" s="85"/>
      <c r="H171" s="85"/>
      <c r="I171" s="85"/>
      <c r="J171" s="85"/>
      <c r="K171" s="85"/>
      <c r="L171" s="85"/>
      <c r="M171" s="85"/>
      <c r="N171" s="86"/>
      <c r="O171" s="86"/>
      <c r="P171" s="86"/>
      <c r="Q171" s="86"/>
      <c r="R171" s="87"/>
      <c r="S171" s="98"/>
      <c r="T171" s="141"/>
      <c r="U171" s="120"/>
      <c r="V171" s="135"/>
      <c r="W171" s="85"/>
      <c r="X171" s="118"/>
      <c r="Z171" s="82"/>
      <c r="AA171" s="82"/>
      <c r="AB171" s="145"/>
      <c r="AC171" s="143"/>
      <c r="AD171" s="152"/>
      <c r="AE171" s="152"/>
      <c r="AF171" s="152"/>
      <c r="AH171" s="84"/>
      <c r="AI171" s="84"/>
      <c r="AJ171" s="84"/>
      <c r="AK171" s="84"/>
      <c r="AL171" s="84"/>
      <c r="AM171" s="84"/>
      <c r="AN171" s="84"/>
      <c r="AO171" s="84"/>
      <c r="AP171" s="84"/>
      <c r="AQ171" s="84"/>
      <c r="AR171" s="84"/>
    </row>
    <row r="172" spans="2:44" s="146" customFormat="1" x14ac:dyDescent="0.2">
      <c r="B172" s="94"/>
      <c r="C172" s="94"/>
      <c r="D172" s="94"/>
      <c r="E172" s="94"/>
      <c r="F172" s="85"/>
      <c r="G172" s="85"/>
      <c r="H172" s="85"/>
      <c r="I172" s="85"/>
      <c r="J172" s="85"/>
      <c r="K172" s="85"/>
      <c r="L172" s="85"/>
      <c r="M172" s="85"/>
      <c r="N172" s="86"/>
      <c r="O172" s="86"/>
      <c r="P172" s="86"/>
      <c r="Q172" s="86"/>
      <c r="R172" s="87"/>
      <c r="S172" s="98"/>
      <c r="T172" s="141"/>
      <c r="U172" s="120"/>
      <c r="V172" s="135"/>
      <c r="W172" s="85"/>
      <c r="X172" s="118"/>
      <c r="Z172" s="82"/>
      <c r="AA172" s="82"/>
      <c r="AB172" s="145"/>
      <c r="AC172" s="143"/>
      <c r="AD172" s="152"/>
      <c r="AE172" s="152"/>
      <c r="AF172" s="152"/>
      <c r="AH172" s="84"/>
      <c r="AI172" s="84"/>
      <c r="AJ172" s="84"/>
      <c r="AK172" s="84"/>
      <c r="AL172" s="84"/>
      <c r="AM172" s="84"/>
      <c r="AN172" s="84"/>
      <c r="AO172" s="84"/>
      <c r="AP172" s="84"/>
      <c r="AQ172" s="84"/>
      <c r="AR172" s="84"/>
    </row>
    <row r="173" spans="2:44" s="146" customFormat="1" x14ac:dyDescent="0.2">
      <c r="B173" s="94"/>
      <c r="C173" s="94"/>
      <c r="D173" s="94"/>
      <c r="E173" s="94"/>
      <c r="F173" s="85"/>
      <c r="G173" s="85"/>
      <c r="H173" s="85"/>
      <c r="I173" s="85"/>
      <c r="J173" s="85"/>
      <c r="K173" s="85"/>
      <c r="L173" s="85"/>
      <c r="M173" s="85"/>
      <c r="N173" s="86"/>
      <c r="O173" s="86"/>
      <c r="P173" s="86"/>
      <c r="Q173" s="86"/>
      <c r="R173" s="87"/>
      <c r="S173" s="98"/>
      <c r="T173" s="141"/>
      <c r="U173" s="120"/>
      <c r="V173" s="135"/>
      <c r="W173" s="85"/>
      <c r="X173" s="118"/>
      <c r="Z173" s="82"/>
      <c r="AA173" s="82"/>
      <c r="AB173" s="145"/>
      <c r="AC173" s="143"/>
      <c r="AD173" s="152"/>
      <c r="AE173" s="152"/>
      <c r="AF173" s="152"/>
      <c r="AH173" s="84"/>
      <c r="AI173" s="84"/>
      <c r="AJ173" s="84"/>
      <c r="AK173" s="84"/>
      <c r="AL173" s="84"/>
      <c r="AM173" s="84"/>
      <c r="AN173" s="84"/>
      <c r="AO173" s="84"/>
      <c r="AP173" s="84"/>
      <c r="AQ173" s="84"/>
      <c r="AR173" s="84"/>
    </row>
    <row r="174" spans="2:44" s="146" customFormat="1" x14ac:dyDescent="0.2">
      <c r="B174" s="94"/>
      <c r="C174" s="94"/>
      <c r="D174" s="94"/>
      <c r="E174" s="94"/>
      <c r="F174" s="85"/>
      <c r="G174" s="85"/>
      <c r="H174" s="85"/>
      <c r="I174" s="85"/>
      <c r="J174" s="85"/>
      <c r="K174" s="85"/>
      <c r="L174" s="85"/>
      <c r="M174" s="85"/>
      <c r="N174" s="86"/>
      <c r="O174" s="86"/>
      <c r="P174" s="86"/>
      <c r="Q174" s="86"/>
      <c r="R174" s="87"/>
      <c r="S174" s="98"/>
      <c r="T174" s="141"/>
      <c r="U174" s="120"/>
      <c r="V174" s="135"/>
      <c r="W174" s="85"/>
      <c r="X174" s="118"/>
      <c r="Z174" s="82"/>
      <c r="AA174" s="82"/>
      <c r="AB174" s="145"/>
      <c r="AC174" s="143"/>
      <c r="AD174" s="152"/>
      <c r="AE174" s="152"/>
      <c r="AF174" s="152"/>
      <c r="AH174" s="84"/>
      <c r="AI174" s="84"/>
      <c r="AJ174" s="84"/>
      <c r="AK174" s="84"/>
      <c r="AL174" s="84"/>
      <c r="AM174" s="84"/>
      <c r="AN174" s="84"/>
      <c r="AO174" s="84"/>
      <c r="AP174" s="84"/>
      <c r="AQ174" s="84"/>
      <c r="AR174" s="84"/>
    </row>
    <row r="175" spans="2:44" s="146" customFormat="1" x14ac:dyDescent="0.2">
      <c r="B175" s="94"/>
      <c r="C175" s="94"/>
      <c r="D175" s="94"/>
      <c r="E175" s="94"/>
      <c r="F175" s="85"/>
      <c r="G175" s="85"/>
      <c r="H175" s="85"/>
      <c r="I175" s="85"/>
      <c r="J175" s="85"/>
      <c r="K175" s="85"/>
      <c r="L175" s="85"/>
      <c r="M175" s="85"/>
      <c r="N175" s="86"/>
      <c r="O175" s="86"/>
      <c r="P175" s="86"/>
      <c r="Q175" s="86"/>
      <c r="R175" s="87"/>
      <c r="S175" s="98"/>
      <c r="T175" s="141"/>
      <c r="U175" s="120"/>
      <c r="V175" s="135"/>
      <c r="W175" s="85"/>
      <c r="X175" s="118"/>
      <c r="Z175" s="82"/>
      <c r="AA175" s="82"/>
      <c r="AB175" s="145"/>
      <c r="AC175" s="143"/>
      <c r="AD175" s="152"/>
      <c r="AE175" s="152"/>
      <c r="AF175" s="152"/>
      <c r="AH175" s="84"/>
      <c r="AI175" s="84"/>
      <c r="AJ175" s="84"/>
      <c r="AK175" s="84"/>
      <c r="AL175" s="84"/>
      <c r="AM175" s="84"/>
      <c r="AN175" s="84"/>
      <c r="AO175" s="84"/>
      <c r="AP175" s="84"/>
      <c r="AQ175" s="84"/>
      <c r="AR175" s="84"/>
    </row>
    <row r="176" spans="2:44" s="146" customFormat="1" x14ac:dyDescent="0.2">
      <c r="B176" s="94"/>
      <c r="C176" s="94"/>
      <c r="D176" s="94"/>
      <c r="E176" s="94"/>
      <c r="F176" s="85"/>
      <c r="G176" s="85"/>
      <c r="H176" s="85"/>
      <c r="I176" s="85"/>
      <c r="J176" s="85"/>
      <c r="K176" s="85"/>
      <c r="L176" s="85"/>
      <c r="M176" s="85"/>
      <c r="N176" s="86"/>
      <c r="O176" s="86"/>
      <c r="P176" s="86"/>
      <c r="Q176" s="86"/>
      <c r="R176" s="87"/>
      <c r="S176" s="98"/>
      <c r="T176" s="141"/>
      <c r="U176" s="120"/>
      <c r="V176" s="135"/>
      <c r="W176" s="85"/>
      <c r="X176" s="118"/>
      <c r="Z176" s="82"/>
      <c r="AA176" s="82"/>
      <c r="AB176" s="145"/>
      <c r="AC176" s="143"/>
      <c r="AD176" s="152"/>
      <c r="AE176" s="152"/>
      <c r="AF176" s="152"/>
      <c r="AH176" s="84"/>
      <c r="AI176" s="84"/>
      <c r="AJ176" s="84"/>
      <c r="AK176" s="84"/>
      <c r="AL176" s="84"/>
      <c r="AM176" s="84"/>
      <c r="AN176" s="84"/>
      <c r="AO176" s="84"/>
      <c r="AP176" s="84"/>
      <c r="AQ176" s="84"/>
      <c r="AR176" s="84"/>
    </row>
    <row r="177" spans="2:44" s="146" customFormat="1" x14ac:dyDescent="0.2">
      <c r="B177" s="94"/>
      <c r="C177" s="94"/>
      <c r="D177" s="94"/>
      <c r="E177" s="94"/>
      <c r="F177" s="85"/>
      <c r="G177" s="85"/>
      <c r="H177" s="85"/>
      <c r="I177" s="85"/>
      <c r="J177" s="85"/>
      <c r="K177" s="85"/>
      <c r="L177" s="85"/>
      <c r="M177" s="85"/>
      <c r="N177" s="86"/>
      <c r="O177" s="86"/>
      <c r="P177" s="86"/>
      <c r="Q177" s="86"/>
      <c r="R177" s="87"/>
      <c r="S177" s="98"/>
      <c r="T177" s="141"/>
      <c r="U177" s="120"/>
      <c r="V177" s="135"/>
      <c r="W177" s="85"/>
      <c r="X177" s="118"/>
      <c r="Z177" s="82"/>
      <c r="AA177" s="82"/>
      <c r="AB177" s="145"/>
      <c r="AC177" s="143"/>
      <c r="AD177" s="152"/>
      <c r="AE177" s="152"/>
      <c r="AF177" s="152"/>
      <c r="AH177" s="84"/>
      <c r="AI177" s="84"/>
      <c r="AJ177" s="84"/>
      <c r="AK177" s="84"/>
      <c r="AL177" s="84"/>
      <c r="AM177" s="84"/>
      <c r="AN177" s="84"/>
      <c r="AO177" s="84"/>
      <c r="AP177" s="84"/>
      <c r="AQ177" s="84"/>
      <c r="AR177" s="84"/>
    </row>
    <row r="178" spans="2:44" s="146" customFormat="1" x14ac:dyDescent="0.2">
      <c r="B178" s="94"/>
      <c r="C178" s="94"/>
      <c r="D178" s="94"/>
      <c r="E178" s="94"/>
      <c r="F178" s="85"/>
      <c r="G178" s="85"/>
      <c r="H178" s="85"/>
      <c r="I178" s="85"/>
      <c r="J178" s="85"/>
      <c r="K178" s="85"/>
      <c r="L178" s="85"/>
      <c r="M178" s="85"/>
      <c r="N178" s="86"/>
      <c r="O178" s="86"/>
      <c r="P178" s="86"/>
      <c r="Q178" s="86"/>
      <c r="R178" s="87"/>
      <c r="S178" s="98"/>
      <c r="T178" s="141"/>
      <c r="U178" s="120"/>
      <c r="V178" s="135"/>
      <c r="W178" s="85"/>
      <c r="X178" s="118"/>
      <c r="Z178" s="82"/>
      <c r="AA178" s="82"/>
      <c r="AB178" s="145"/>
      <c r="AC178" s="143"/>
      <c r="AD178" s="152"/>
      <c r="AE178" s="152"/>
      <c r="AF178" s="152"/>
      <c r="AH178" s="84"/>
      <c r="AI178" s="84"/>
      <c r="AJ178" s="84"/>
      <c r="AK178" s="84"/>
      <c r="AL178" s="84"/>
      <c r="AM178" s="84"/>
      <c r="AN178" s="84"/>
      <c r="AO178" s="84"/>
      <c r="AP178" s="84"/>
      <c r="AQ178" s="84"/>
      <c r="AR178" s="84"/>
    </row>
    <row r="179" spans="2:44" s="146" customFormat="1" x14ac:dyDescent="0.2">
      <c r="B179" s="94"/>
      <c r="C179" s="94"/>
      <c r="D179" s="94"/>
      <c r="E179" s="94"/>
      <c r="F179" s="85"/>
      <c r="G179" s="85"/>
      <c r="H179" s="85"/>
      <c r="I179" s="85"/>
      <c r="J179" s="85"/>
      <c r="K179" s="85"/>
      <c r="L179" s="85"/>
      <c r="M179" s="85"/>
      <c r="N179" s="86"/>
      <c r="O179" s="86"/>
      <c r="P179" s="86"/>
      <c r="Q179" s="86"/>
      <c r="R179" s="87"/>
      <c r="S179" s="98"/>
      <c r="T179" s="141"/>
      <c r="U179" s="120"/>
      <c r="V179" s="135"/>
      <c r="W179" s="85"/>
      <c r="X179" s="118"/>
      <c r="Z179" s="82"/>
      <c r="AA179" s="82"/>
      <c r="AB179" s="145"/>
      <c r="AC179" s="143"/>
      <c r="AD179" s="152"/>
      <c r="AE179" s="152"/>
      <c r="AF179" s="152"/>
      <c r="AH179" s="84"/>
      <c r="AI179" s="84"/>
      <c r="AJ179" s="84"/>
      <c r="AK179" s="84"/>
      <c r="AL179" s="84"/>
      <c r="AM179" s="84"/>
      <c r="AN179" s="84"/>
      <c r="AO179" s="84"/>
      <c r="AP179" s="84"/>
      <c r="AQ179" s="84"/>
      <c r="AR179" s="84"/>
    </row>
    <row r="180" spans="2:44" s="146" customFormat="1" x14ac:dyDescent="0.2">
      <c r="B180" s="94"/>
      <c r="C180" s="94"/>
      <c r="D180" s="94"/>
      <c r="E180" s="94"/>
      <c r="F180" s="85"/>
      <c r="G180" s="85"/>
      <c r="H180" s="85"/>
      <c r="I180" s="85"/>
      <c r="J180" s="85"/>
      <c r="K180" s="85"/>
      <c r="L180" s="85"/>
      <c r="M180" s="85"/>
      <c r="N180" s="86"/>
      <c r="O180" s="86"/>
      <c r="P180" s="86"/>
      <c r="Q180" s="86"/>
      <c r="R180" s="87"/>
      <c r="S180" s="98"/>
      <c r="T180" s="141"/>
      <c r="U180" s="120"/>
      <c r="V180" s="135"/>
      <c r="W180" s="85"/>
      <c r="X180" s="118"/>
      <c r="Z180" s="82"/>
      <c r="AA180" s="82"/>
      <c r="AB180" s="145"/>
      <c r="AC180" s="143"/>
      <c r="AD180" s="152"/>
      <c r="AE180" s="152"/>
      <c r="AF180" s="152"/>
      <c r="AH180" s="84"/>
      <c r="AI180" s="84"/>
      <c r="AJ180" s="84"/>
      <c r="AK180" s="84"/>
      <c r="AL180" s="84"/>
      <c r="AM180" s="84"/>
      <c r="AN180" s="84"/>
      <c r="AO180" s="84"/>
      <c r="AP180" s="84"/>
      <c r="AQ180" s="84"/>
      <c r="AR180" s="84"/>
    </row>
    <row r="181" spans="2:44" s="146" customFormat="1" x14ac:dyDescent="0.2">
      <c r="B181" s="94"/>
      <c r="C181" s="94"/>
      <c r="D181" s="94"/>
      <c r="E181" s="94"/>
      <c r="F181" s="85"/>
      <c r="G181" s="85"/>
      <c r="H181" s="85"/>
      <c r="I181" s="85"/>
      <c r="J181" s="85"/>
      <c r="K181" s="85"/>
      <c r="L181" s="85"/>
      <c r="M181" s="85"/>
      <c r="N181" s="86"/>
      <c r="O181" s="86"/>
      <c r="P181" s="86"/>
      <c r="Q181" s="86"/>
      <c r="R181" s="87"/>
      <c r="S181" s="98"/>
      <c r="T181" s="141"/>
      <c r="U181" s="120"/>
      <c r="V181" s="135"/>
      <c r="W181" s="85"/>
      <c r="X181" s="118"/>
      <c r="Z181" s="82"/>
      <c r="AA181" s="82"/>
      <c r="AB181" s="145"/>
      <c r="AC181" s="143"/>
      <c r="AD181" s="152"/>
      <c r="AE181" s="152"/>
      <c r="AF181" s="152"/>
      <c r="AH181" s="84"/>
      <c r="AI181" s="84"/>
      <c r="AJ181" s="84"/>
      <c r="AK181" s="84"/>
      <c r="AL181" s="84"/>
      <c r="AM181" s="84"/>
      <c r="AN181" s="84"/>
      <c r="AO181" s="84"/>
      <c r="AP181" s="84"/>
      <c r="AQ181" s="84"/>
      <c r="AR181" s="84"/>
    </row>
    <row r="182" spans="2:44" s="146" customFormat="1" x14ac:dyDescent="0.2">
      <c r="B182" s="94"/>
      <c r="C182" s="94"/>
      <c r="D182" s="94"/>
      <c r="E182" s="94"/>
      <c r="F182" s="85"/>
      <c r="G182" s="85"/>
      <c r="H182" s="85"/>
      <c r="I182" s="85"/>
      <c r="J182" s="85"/>
      <c r="K182" s="85"/>
      <c r="L182" s="85"/>
      <c r="M182" s="85"/>
      <c r="N182" s="86"/>
      <c r="O182" s="86"/>
      <c r="P182" s="86"/>
      <c r="Q182" s="86"/>
      <c r="R182" s="87"/>
      <c r="S182" s="98"/>
      <c r="T182" s="141"/>
      <c r="U182" s="120"/>
      <c r="V182" s="135"/>
      <c r="W182" s="85"/>
      <c r="X182" s="118"/>
      <c r="Z182" s="82"/>
      <c r="AA182" s="82"/>
      <c r="AB182" s="145"/>
      <c r="AC182" s="143"/>
      <c r="AD182" s="152"/>
      <c r="AE182" s="152"/>
      <c r="AF182" s="152"/>
      <c r="AH182" s="84"/>
      <c r="AI182" s="84"/>
      <c r="AJ182" s="84"/>
      <c r="AK182" s="84"/>
      <c r="AL182" s="84"/>
      <c r="AM182" s="84"/>
      <c r="AN182" s="84"/>
      <c r="AO182" s="84"/>
      <c r="AP182" s="84"/>
      <c r="AQ182" s="84"/>
      <c r="AR182" s="84"/>
    </row>
    <row r="183" spans="2:44" s="146" customFormat="1" x14ac:dyDescent="0.2">
      <c r="B183" s="94"/>
      <c r="C183" s="94"/>
      <c r="D183" s="94"/>
      <c r="E183" s="94"/>
      <c r="F183" s="85"/>
      <c r="G183" s="85"/>
      <c r="H183" s="85"/>
      <c r="I183" s="85"/>
      <c r="J183" s="85"/>
      <c r="K183" s="85"/>
      <c r="L183" s="85"/>
      <c r="M183" s="85"/>
      <c r="N183" s="86"/>
      <c r="O183" s="86"/>
      <c r="P183" s="86"/>
      <c r="Q183" s="86"/>
      <c r="R183" s="87"/>
      <c r="S183" s="98"/>
      <c r="T183" s="141"/>
      <c r="U183" s="120"/>
      <c r="V183" s="135"/>
      <c r="W183" s="85"/>
      <c r="X183" s="118"/>
      <c r="Z183" s="82"/>
      <c r="AA183" s="82"/>
      <c r="AB183" s="145"/>
      <c r="AC183" s="143"/>
      <c r="AD183" s="152"/>
      <c r="AE183" s="152"/>
      <c r="AF183" s="152"/>
      <c r="AH183" s="84"/>
      <c r="AI183" s="84"/>
      <c r="AJ183" s="84"/>
      <c r="AK183" s="84"/>
      <c r="AL183" s="84"/>
      <c r="AM183" s="84"/>
      <c r="AN183" s="84"/>
      <c r="AO183" s="84"/>
      <c r="AP183" s="84"/>
      <c r="AQ183" s="84"/>
      <c r="AR183" s="84"/>
    </row>
    <row r="184" spans="2:44" s="146" customFormat="1" x14ac:dyDescent="0.2">
      <c r="B184" s="94"/>
      <c r="C184" s="94"/>
      <c r="D184" s="94"/>
      <c r="E184" s="94"/>
      <c r="F184" s="85"/>
      <c r="G184" s="85"/>
      <c r="H184" s="85"/>
      <c r="I184" s="85"/>
      <c r="J184" s="85"/>
      <c r="K184" s="85"/>
      <c r="L184" s="85"/>
      <c r="M184" s="85"/>
      <c r="N184" s="86"/>
      <c r="O184" s="86"/>
      <c r="P184" s="86"/>
      <c r="Q184" s="86"/>
      <c r="R184" s="87"/>
      <c r="S184" s="98"/>
      <c r="T184" s="141"/>
      <c r="U184" s="120"/>
      <c r="V184" s="135"/>
      <c r="W184" s="85"/>
      <c r="X184" s="118"/>
      <c r="Z184" s="82"/>
      <c r="AA184" s="82"/>
      <c r="AB184" s="145"/>
      <c r="AC184" s="143"/>
      <c r="AD184" s="152"/>
      <c r="AE184" s="152"/>
      <c r="AF184" s="152"/>
      <c r="AH184" s="84"/>
      <c r="AI184" s="84"/>
      <c r="AJ184" s="84"/>
      <c r="AK184" s="84"/>
      <c r="AL184" s="84"/>
      <c r="AM184" s="84"/>
      <c r="AN184" s="84"/>
      <c r="AO184" s="84"/>
      <c r="AP184" s="84"/>
      <c r="AQ184" s="84"/>
      <c r="AR184" s="84"/>
    </row>
    <row r="185" spans="2:44" s="146" customFormat="1" x14ac:dyDescent="0.2">
      <c r="B185" s="94"/>
      <c r="C185" s="94"/>
      <c r="D185" s="94"/>
      <c r="E185" s="94"/>
      <c r="F185" s="85"/>
      <c r="G185" s="85"/>
      <c r="H185" s="85"/>
      <c r="I185" s="85"/>
      <c r="J185" s="85"/>
      <c r="K185" s="85"/>
      <c r="L185" s="85"/>
      <c r="M185" s="85"/>
      <c r="N185" s="86"/>
      <c r="O185" s="86"/>
      <c r="P185" s="86"/>
      <c r="Q185" s="86"/>
      <c r="R185" s="87"/>
      <c r="S185" s="98"/>
      <c r="T185" s="141"/>
      <c r="U185" s="120"/>
      <c r="V185" s="135"/>
      <c r="W185" s="85"/>
      <c r="X185" s="118"/>
      <c r="Z185" s="82"/>
      <c r="AA185" s="82"/>
      <c r="AB185" s="145"/>
      <c r="AC185" s="143"/>
      <c r="AD185" s="152"/>
      <c r="AE185" s="152"/>
      <c r="AF185" s="152"/>
      <c r="AH185" s="84"/>
      <c r="AI185" s="84"/>
      <c r="AJ185" s="84"/>
      <c r="AK185" s="84"/>
      <c r="AL185" s="84"/>
      <c r="AM185" s="84"/>
      <c r="AN185" s="84"/>
      <c r="AO185" s="84"/>
      <c r="AP185" s="84"/>
      <c r="AQ185" s="84"/>
      <c r="AR185" s="84"/>
    </row>
    <row r="186" spans="2:44" s="146" customFormat="1" x14ac:dyDescent="0.2">
      <c r="B186" s="94"/>
      <c r="C186" s="94"/>
      <c r="D186" s="94"/>
      <c r="E186" s="94"/>
      <c r="F186" s="85"/>
      <c r="G186" s="85"/>
      <c r="H186" s="85"/>
      <c r="I186" s="85"/>
      <c r="J186" s="85"/>
      <c r="K186" s="85"/>
      <c r="L186" s="85"/>
      <c r="M186" s="85"/>
      <c r="N186" s="86"/>
      <c r="O186" s="86"/>
      <c r="P186" s="86"/>
      <c r="Q186" s="86"/>
      <c r="R186" s="87"/>
      <c r="S186" s="98"/>
      <c r="T186" s="141"/>
      <c r="U186" s="120"/>
      <c r="V186" s="135"/>
      <c r="W186" s="85"/>
      <c r="X186" s="118"/>
      <c r="Z186" s="82"/>
      <c r="AA186" s="82"/>
      <c r="AB186" s="145"/>
      <c r="AC186" s="143"/>
      <c r="AD186" s="152"/>
      <c r="AE186" s="152"/>
      <c r="AF186" s="152"/>
      <c r="AH186" s="84"/>
      <c r="AI186" s="84"/>
      <c r="AJ186" s="84"/>
      <c r="AK186" s="84"/>
      <c r="AL186" s="84"/>
      <c r="AM186" s="84"/>
      <c r="AN186" s="84"/>
      <c r="AO186" s="84"/>
      <c r="AP186" s="84"/>
      <c r="AQ186" s="84"/>
      <c r="AR186" s="84"/>
    </row>
    <row r="187" spans="2:44" s="146" customFormat="1" x14ac:dyDescent="0.2">
      <c r="B187" s="94"/>
      <c r="C187" s="94"/>
      <c r="D187" s="94"/>
      <c r="E187" s="94"/>
      <c r="F187" s="85"/>
      <c r="G187" s="85"/>
      <c r="H187" s="85"/>
      <c r="I187" s="85"/>
      <c r="J187" s="85"/>
      <c r="K187" s="85"/>
      <c r="L187" s="85"/>
      <c r="M187" s="85"/>
      <c r="N187" s="86"/>
      <c r="O187" s="86"/>
      <c r="P187" s="86"/>
      <c r="Q187" s="86"/>
      <c r="R187" s="87"/>
      <c r="S187" s="98"/>
      <c r="T187" s="141"/>
      <c r="U187" s="120"/>
      <c r="V187" s="135"/>
      <c r="W187" s="85"/>
      <c r="X187" s="118"/>
      <c r="Z187" s="82"/>
      <c r="AA187" s="82"/>
      <c r="AB187" s="145"/>
      <c r="AC187" s="143"/>
      <c r="AD187" s="152"/>
      <c r="AE187" s="152"/>
      <c r="AF187" s="152"/>
      <c r="AH187" s="84"/>
      <c r="AI187" s="84"/>
      <c r="AJ187" s="84"/>
      <c r="AK187" s="84"/>
      <c r="AL187" s="84"/>
      <c r="AM187" s="84"/>
      <c r="AN187" s="84"/>
      <c r="AO187" s="84"/>
      <c r="AP187" s="84"/>
      <c r="AQ187" s="84"/>
      <c r="AR187" s="84"/>
    </row>
    <row r="188" spans="2:44" s="146" customFormat="1" x14ac:dyDescent="0.2">
      <c r="B188" s="94"/>
      <c r="C188" s="94"/>
      <c r="D188" s="94"/>
      <c r="E188" s="94"/>
      <c r="F188" s="85"/>
      <c r="G188" s="85"/>
      <c r="H188" s="85"/>
      <c r="I188" s="85"/>
      <c r="J188" s="85"/>
      <c r="K188" s="85"/>
      <c r="L188" s="85"/>
      <c r="M188" s="85"/>
      <c r="N188" s="86"/>
      <c r="O188" s="86"/>
      <c r="P188" s="86"/>
      <c r="Q188" s="86"/>
      <c r="R188" s="87"/>
      <c r="S188" s="98"/>
      <c r="T188" s="141"/>
      <c r="U188" s="120"/>
      <c r="V188" s="135"/>
      <c r="W188" s="85"/>
      <c r="X188" s="118"/>
      <c r="Z188" s="82"/>
      <c r="AA188" s="82"/>
      <c r="AB188" s="145"/>
      <c r="AC188" s="143"/>
      <c r="AD188" s="152"/>
      <c r="AE188" s="152"/>
      <c r="AF188" s="152"/>
      <c r="AH188" s="84"/>
      <c r="AI188" s="84"/>
      <c r="AJ188" s="84"/>
      <c r="AK188" s="84"/>
      <c r="AL188" s="84"/>
      <c r="AM188" s="84"/>
      <c r="AN188" s="84"/>
      <c r="AO188" s="84"/>
      <c r="AP188" s="84"/>
      <c r="AQ188" s="84"/>
      <c r="AR188" s="84"/>
    </row>
    <row r="189" spans="2:44" s="146" customFormat="1" x14ac:dyDescent="0.2">
      <c r="B189" s="94"/>
      <c r="C189" s="94"/>
      <c r="D189" s="94"/>
      <c r="E189" s="94"/>
      <c r="F189" s="85"/>
      <c r="G189" s="85"/>
      <c r="H189" s="85"/>
      <c r="I189" s="85"/>
      <c r="J189" s="85"/>
      <c r="K189" s="85"/>
      <c r="L189" s="85"/>
      <c r="M189" s="85"/>
      <c r="N189" s="86"/>
      <c r="O189" s="86"/>
      <c r="P189" s="86"/>
      <c r="Q189" s="86"/>
      <c r="R189" s="87"/>
      <c r="S189" s="98"/>
      <c r="T189" s="141"/>
      <c r="U189" s="120"/>
      <c r="V189" s="135"/>
      <c r="W189" s="85"/>
      <c r="X189" s="118"/>
      <c r="Z189" s="82"/>
      <c r="AA189" s="82"/>
      <c r="AB189" s="145"/>
      <c r="AC189" s="143"/>
      <c r="AD189" s="152"/>
      <c r="AE189" s="152"/>
      <c r="AF189" s="152"/>
      <c r="AH189" s="84"/>
      <c r="AI189" s="84"/>
      <c r="AJ189" s="84"/>
      <c r="AK189" s="84"/>
      <c r="AL189" s="84"/>
      <c r="AM189" s="84"/>
      <c r="AN189" s="84"/>
      <c r="AO189" s="84"/>
      <c r="AP189" s="84"/>
      <c r="AQ189" s="84"/>
      <c r="AR189" s="84"/>
    </row>
    <row r="190" spans="2:44" s="146" customFormat="1" x14ac:dyDescent="0.2">
      <c r="B190" s="94"/>
      <c r="C190" s="94"/>
      <c r="D190" s="94"/>
      <c r="E190" s="94"/>
      <c r="F190" s="85"/>
      <c r="G190" s="85"/>
      <c r="H190" s="85"/>
      <c r="I190" s="85"/>
      <c r="J190" s="85"/>
      <c r="K190" s="85"/>
      <c r="L190" s="85"/>
      <c r="M190" s="85"/>
      <c r="N190" s="86"/>
      <c r="O190" s="86"/>
      <c r="P190" s="86"/>
      <c r="Q190" s="86"/>
      <c r="R190" s="87"/>
      <c r="S190" s="98"/>
      <c r="T190" s="141"/>
      <c r="U190" s="120"/>
      <c r="V190" s="135"/>
      <c r="W190" s="85"/>
      <c r="X190" s="118"/>
      <c r="Z190" s="82"/>
      <c r="AA190" s="82"/>
      <c r="AB190" s="145"/>
      <c r="AC190" s="143"/>
      <c r="AD190" s="152"/>
      <c r="AE190" s="152"/>
      <c r="AF190" s="152"/>
      <c r="AH190" s="84"/>
      <c r="AI190" s="84"/>
      <c r="AJ190" s="84"/>
      <c r="AK190" s="84"/>
      <c r="AL190" s="84"/>
      <c r="AM190" s="84"/>
      <c r="AN190" s="84"/>
      <c r="AO190" s="84"/>
      <c r="AP190" s="84"/>
      <c r="AQ190" s="84"/>
      <c r="AR190" s="84"/>
    </row>
    <row r="191" spans="2:44" s="146" customFormat="1" x14ac:dyDescent="0.2">
      <c r="B191" s="94"/>
      <c r="C191" s="94"/>
      <c r="D191" s="94"/>
      <c r="E191" s="94"/>
      <c r="F191" s="85"/>
      <c r="G191" s="85"/>
      <c r="H191" s="85"/>
      <c r="I191" s="85"/>
      <c r="J191" s="85"/>
      <c r="K191" s="85"/>
      <c r="L191" s="85"/>
      <c r="M191" s="85"/>
      <c r="N191" s="86"/>
      <c r="O191" s="86"/>
      <c r="P191" s="86"/>
      <c r="Q191" s="86"/>
      <c r="R191" s="87"/>
      <c r="S191" s="98"/>
      <c r="T191" s="141"/>
      <c r="U191" s="120"/>
      <c r="V191" s="135"/>
      <c r="W191" s="85"/>
      <c r="X191" s="118"/>
      <c r="Z191" s="82"/>
      <c r="AA191" s="82"/>
      <c r="AB191" s="145"/>
      <c r="AC191" s="143"/>
      <c r="AD191" s="152"/>
      <c r="AE191" s="152"/>
      <c r="AF191" s="152"/>
      <c r="AH191" s="84"/>
      <c r="AI191" s="84"/>
      <c r="AJ191" s="84"/>
      <c r="AK191" s="84"/>
      <c r="AL191" s="84"/>
      <c r="AM191" s="84"/>
      <c r="AN191" s="84"/>
      <c r="AO191" s="84"/>
      <c r="AP191" s="84"/>
      <c r="AQ191" s="84"/>
      <c r="AR191" s="84"/>
    </row>
    <row r="192" spans="2:44" s="146" customFormat="1" x14ac:dyDescent="0.2">
      <c r="B192" s="94"/>
      <c r="C192" s="94"/>
      <c r="D192" s="94"/>
      <c r="E192" s="94"/>
      <c r="F192" s="85"/>
      <c r="G192" s="85"/>
      <c r="H192" s="85"/>
      <c r="I192" s="85"/>
      <c r="J192" s="85"/>
      <c r="K192" s="85"/>
      <c r="L192" s="85"/>
      <c r="M192" s="85"/>
      <c r="N192" s="86"/>
      <c r="O192" s="86"/>
      <c r="P192" s="86"/>
      <c r="Q192" s="86"/>
      <c r="R192" s="87"/>
      <c r="S192" s="98"/>
      <c r="T192" s="141"/>
      <c r="U192" s="120"/>
      <c r="V192" s="135"/>
      <c r="W192" s="85"/>
      <c r="X192" s="118"/>
      <c r="Z192" s="82"/>
      <c r="AA192" s="82"/>
      <c r="AB192" s="145"/>
      <c r="AC192" s="143"/>
      <c r="AD192" s="152"/>
      <c r="AE192" s="152"/>
      <c r="AF192" s="152"/>
      <c r="AH192" s="84"/>
      <c r="AI192" s="84"/>
      <c r="AJ192" s="84"/>
      <c r="AK192" s="84"/>
      <c r="AL192" s="84"/>
      <c r="AM192" s="84"/>
      <c r="AN192" s="84"/>
      <c r="AO192" s="84"/>
      <c r="AP192" s="84"/>
      <c r="AQ192" s="84"/>
      <c r="AR192" s="84"/>
    </row>
    <row r="193" spans="2:44" s="146" customFormat="1" x14ac:dyDescent="0.2">
      <c r="B193" s="94"/>
      <c r="C193" s="94"/>
      <c r="D193" s="94"/>
      <c r="E193" s="94"/>
      <c r="F193" s="85"/>
      <c r="G193" s="85"/>
      <c r="H193" s="85"/>
      <c r="I193" s="85"/>
      <c r="J193" s="85"/>
      <c r="K193" s="85"/>
      <c r="L193" s="85"/>
      <c r="M193" s="85"/>
      <c r="N193" s="86"/>
      <c r="O193" s="86"/>
      <c r="P193" s="86"/>
      <c r="Q193" s="86"/>
      <c r="R193" s="87"/>
      <c r="S193" s="98"/>
      <c r="T193" s="141"/>
      <c r="U193" s="120"/>
      <c r="V193" s="135"/>
      <c r="W193" s="85"/>
      <c r="X193" s="118"/>
      <c r="Z193" s="82"/>
      <c r="AA193" s="82"/>
      <c r="AB193" s="145"/>
      <c r="AC193" s="143"/>
      <c r="AD193" s="152"/>
      <c r="AE193" s="152"/>
      <c r="AF193" s="152"/>
      <c r="AH193" s="84"/>
      <c r="AI193" s="84"/>
      <c r="AJ193" s="84"/>
      <c r="AK193" s="84"/>
      <c r="AL193" s="84"/>
      <c r="AM193" s="84"/>
      <c r="AN193" s="84"/>
      <c r="AO193" s="84"/>
      <c r="AP193" s="84"/>
      <c r="AQ193" s="84"/>
      <c r="AR193" s="84"/>
    </row>
    <row r="194" spans="2:44" s="146" customFormat="1" x14ac:dyDescent="0.2">
      <c r="B194" s="94"/>
      <c r="C194" s="94"/>
      <c r="D194" s="94"/>
      <c r="E194" s="94"/>
      <c r="F194" s="85"/>
      <c r="G194" s="85"/>
      <c r="H194" s="85"/>
      <c r="I194" s="85"/>
      <c r="J194" s="85"/>
      <c r="K194" s="85"/>
      <c r="L194" s="85"/>
      <c r="M194" s="85"/>
      <c r="N194" s="86"/>
      <c r="O194" s="86"/>
      <c r="P194" s="86"/>
      <c r="Q194" s="86"/>
      <c r="R194" s="87"/>
      <c r="S194" s="98"/>
      <c r="T194" s="141"/>
      <c r="U194" s="120"/>
      <c r="V194" s="135"/>
      <c r="W194" s="85"/>
      <c r="X194" s="118"/>
      <c r="Z194" s="82"/>
      <c r="AA194" s="82"/>
      <c r="AB194" s="145"/>
      <c r="AC194" s="143"/>
      <c r="AD194" s="152"/>
      <c r="AE194" s="152"/>
      <c r="AF194" s="152"/>
      <c r="AH194" s="84"/>
      <c r="AI194" s="84"/>
      <c r="AJ194" s="84"/>
      <c r="AK194" s="84"/>
      <c r="AL194" s="84"/>
      <c r="AM194" s="84"/>
      <c r="AN194" s="84"/>
      <c r="AO194" s="84"/>
      <c r="AP194" s="84"/>
      <c r="AQ194" s="84"/>
      <c r="AR194" s="84"/>
    </row>
    <row r="195" spans="2:44" s="146" customFormat="1" x14ac:dyDescent="0.2">
      <c r="B195" s="94"/>
      <c r="C195" s="94"/>
      <c r="D195" s="94"/>
      <c r="E195" s="94"/>
      <c r="F195" s="85"/>
      <c r="G195" s="85"/>
      <c r="H195" s="85"/>
      <c r="I195" s="85"/>
      <c r="J195" s="85"/>
      <c r="K195" s="85"/>
      <c r="L195" s="85"/>
      <c r="M195" s="85"/>
      <c r="N195" s="86"/>
      <c r="O195" s="86"/>
      <c r="P195" s="86"/>
      <c r="Q195" s="86"/>
      <c r="R195" s="87"/>
      <c r="S195" s="98"/>
      <c r="T195" s="141"/>
      <c r="U195" s="120"/>
      <c r="V195" s="135"/>
      <c r="W195" s="85"/>
      <c r="X195" s="118"/>
      <c r="Z195" s="82"/>
      <c r="AA195" s="82"/>
      <c r="AB195" s="145"/>
      <c r="AC195" s="143"/>
      <c r="AD195" s="152"/>
      <c r="AE195" s="152"/>
      <c r="AF195" s="152"/>
      <c r="AH195" s="84"/>
      <c r="AI195" s="84"/>
      <c r="AJ195" s="84"/>
      <c r="AK195" s="84"/>
      <c r="AL195" s="84"/>
      <c r="AM195" s="84"/>
      <c r="AN195" s="84"/>
      <c r="AO195" s="84"/>
      <c r="AP195" s="84"/>
      <c r="AQ195" s="84"/>
      <c r="AR195" s="84"/>
    </row>
    <row r="196" spans="2:44" s="146" customFormat="1" x14ac:dyDescent="0.2">
      <c r="B196" s="94"/>
      <c r="C196" s="94"/>
      <c r="D196" s="94"/>
      <c r="E196" s="94"/>
      <c r="F196" s="85"/>
      <c r="G196" s="85"/>
      <c r="H196" s="85"/>
      <c r="I196" s="85"/>
      <c r="J196" s="85"/>
      <c r="K196" s="85"/>
      <c r="L196" s="85"/>
      <c r="M196" s="85"/>
      <c r="N196" s="86"/>
      <c r="O196" s="86"/>
      <c r="P196" s="86"/>
      <c r="Q196" s="86"/>
      <c r="R196" s="87"/>
      <c r="S196" s="98"/>
      <c r="T196" s="141"/>
      <c r="U196" s="120"/>
      <c r="V196" s="135"/>
      <c r="W196" s="85"/>
      <c r="X196" s="118"/>
      <c r="Z196" s="82"/>
      <c r="AA196" s="82"/>
      <c r="AB196" s="145"/>
      <c r="AC196" s="143"/>
      <c r="AD196" s="152"/>
      <c r="AE196" s="152"/>
      <c r="AF196" s="152"/>
      <c r="AH196" s="84"/>
      <c r="AI196" s="84"/>
      <c r="AJ196" s="84"/>
      <c r="AK196" s="84"/>
      <c r="AL196" s="84"/>
      <c r="AM196" s="84"/>
      <c r="AN196" s="84"/>
      <c r="AO196" s="84"/>
      <c r="AP196" s="84"/>
      <c r="AQ196" s="84"/>
      <c r="AR196" s="84"/>
    </row>
    <row r="197" spans="2:44" s="146" customFormat="1" x14ac:dyDescent="0.2">
      <c r="B197" s="94"/>
      <c r="C197" s="94"/>
      <c r="D197" s="94"/>
      <c r="E197" s="94"/>
      <c r="F197" s="85"/>
      <c r="G197" s="85"/>
      <c r="H197" s="85"/>
      <c r="I197" s="85"/>
      <c r="J197" s="85"/>
      <c r="K197" s="85"/>
      <c r="L197" s="85"/>
      <c r="M197" s="85"/>
      <c r="N197" s="86"/>
      <c r="O197" s="86"/>
      <c r="P197" s="86"/>
      <c r="Q197" s="86"/>
      <c r="R197" s="87"/>
      <c r="S197" s="98"/>
      <c r="T197" s="141"/>
      <c r="U197" s="120"/>
      <c r="V197" s="135"/>
      <c r="W197" s="85"/>
      <c r="X197" s="118"/>
      <c r="Z197" s="82"/>
      <c r="AA197" s="82"/>
      <c r="AB197" s="145"/>
      <c r="AC197" s="143"/>
      <c r="AD197" s="152"/>
      <c r="AE197" s="152"/>
      <c r="AF197" s="152"/>
      <c r="AH197" s="84"/>
      <c r="AI197" s="84"/>
      <c r="AJ197" s="84"/>
      <c r="AK197" s="84"/>
      <c r="AL197" s="84"/>
      <c r="AM197" s="84"/>
      <c r="AN197" s="84"/>
      <c r="AO197" s="84"/>
      <c r="AP197" s="84"/>
      <c r="AQ197" s="84"/>
      <c r="AR197" s="84"/>
    </row>
    <row r="198" spans="2:44" s="146" customFormat="1" x14ac:dyDescent="0.2">
      <c r="B198" s="94"/>
      <c r="C198" s="94"/>
      <c r="D198" s="94"/>
      <c r="E198" s="94"/>
      <c r="F198" s="85"/>
      <c r="G198" s="85"/>
      <c r="H198" s="85"/>
      <c r="I198" s="85"/>
      <c r="J198" s="85"/>
      <c r="K198" s="85"/>
      <c r="L198" s="85"/>
      <c r="M198" s="85"/>
      <c r="N198" s="86"/>
      <c r="O198" s="86"/>
      <c r="P198" s="86"/>
      <c r="Q198" s="86"/>
      <c r="R198" s="87"/>
      <c r="S198" s="98"/>
      <c r="T198" s="141"/>
      <c r="U198" s="120"/>
      <c r="V198" s="135"/>
      <c r="W198" s="85"/>
      <c r="X198" s="118"/>
      <c r="Z198" s="82"/>
      <c r="AA198" s="82"/>
      <c r="AB198" s="145"/>
      <c r="AC198" s="143"/>
      <c r="AD198" s="152"/>
      <c r="AE198" s="152"/>
      <c r="AF198" s="152"/>
      <c r="AH198" s="84"/>
      <c r="AI198" s="84"/>
      <c r="AJ198" s="84"/>
      <c r="AK198" s="84"/>
      <c r="AL198" s="84"/>
      <c r="AM198" s="84"/>
      <c r="AN198" s="84"/>
      <c r="AO198" s="84"/>
      <c r="AP198" s="84"/>
      <c r="AQ198" s="84"/>
      <c r="AR198" s="84"/>
    </row>
    <row r="199" spans="2:44" s="146" customFormat="1" x14ac:dyDescent="0.2">
      <c r="B199" s="94"/>
      <c r="C199" s="94"/>
      <c r="D199" s="94"/>
      <c r="E199" s="94"/>
      <c r="F199" s="85"/>
      <c r="G199" s="85"/>
      <c r="H199" s="85"/>
      <c r="I199" s="85"/>
      <c r="J199" s="85"/>
      <c r="K199" s="85"/>
      <c r="L199" s="85"/>
      <c r="M199" s="85"/>
      <c r="N199" s="86"/>
      <c r="O199" s="86"/>
      <c r="P199" s="86"/>
      <c r="Q199" s="86"/>
      <c r="R199" s="87"/>
      <c r="S199" s="98"/>
      <c r="T199" s="141"/>
      <c r="U199" s="120"/>
      <c r="V199" s="135"/>
      <c r="W199" s="85"/>
      <c r="X199" s="118"/>
      <c r="Z199" s="82"/>
      <c r="AA199" s="82"/>
      <c r="AB199" s="145"/>
      <c r="AC199" s="143"/>
      <c r="AD199" s="152"/>
      <c r="AE199" s="152"/>
      <c r="AF199" s="152"/>
      <c r="AH199" s="84"/>
      <c r="AI199" s="84"/>
      <c r="AJ199" s="84"/>
      <c r="AK199" s="84"/>
      <c r="AL199" s="84"/>
      <c r="AM199" s="84"/>
      <c r="AN199" s="84"/>
      <c r="AO199" s="84"/>
      <c r="AP199" s="84"/>
      <c r="AQ199" s="84"/>
      <c r="AR199" s="84"/>
    </row>
    <row r="200" spans="2:44" s="146" customFormat="1" x14ac:dyDescent="0.2">
      <c r="B200" s="94"/>
      <c r="C200" s="94"/>
      <c r="D200" s="94"/>
      <c r="E200" s="94"/>
      <c r="F200" s="85"/>
      <c r="G200" s="85"/>
      <c r="H200" s="85"/>
      <c r="I200" s="85"/>
      <c r="J200" s="85"/>
      <c r="K200" s="85"/>
      <c r="L200" s="85"/>
      <c r="M200" s="85"/>
      <c r="N200" s="86"/>
      <c r="O200" s="86"/>
      <c r="P200" s="86"/>
      <c r="Q200" s="86"/>
      <c r="R200" s="87"/>
      <c r="S200" s="98"/>
      <c r="T200" s="141"/>
      <c r="U200" s="120"/>
      <c r="V200" s="135"/>
      <c r="W200" s="85"/>
      <c r="X200" s="118"/>
      <c r="Z200" s="82"/>
      <c r="AA200" s="82"/>
      <c r="AB200" s="145"/>
      <c r="AC200" s="143"/>
      <c r="AD200" s="152"/>
      <c r="AE200" s="152"/>
      <c r="AF200" s="152"/>
      <c r="AH200" s="84"/>
      <c r="AI200" s="84"/>
      <c r="AJ200" s="84"/>
      <c r="AK200" s="84"/>
      <c r="AL200" s="84"/>
      <c r="AM200" s="84"/>
      <c r="AN200" s="84"/>
      <c r="AO200" s="84"/>
      <c r="AP200" s="84"/>
      <c r="AQ200" s="84"/>
      <c r="AR200" s="84"/>
    </row>
    <row r="201" spans="2:44" s="146" customFormat="1" x14ac:dyDescent="0.2">
      <c r="B201" s="94"/>
      <c r="C201" s="94"/>
      <c r="D201" s="94"/>
      <c r="E201" s="94"/>
      <c r="F201" s="85"/>
      <c r="G201" s="85"/>
      <c r="H201" s="85"/>
      <c r="I201" s="85"/>
      <c r="J201" s="85"/>
      <c r="K201" s="85"/>
      <c r="L201" s="85"/>
      <c r="M201" s="85"/>
      <c r="N201" s="86"/>
      <c r="O201" s="86"/>
      <c r="P201" s="86"/>
      <c r="Q201" s="86"/>
      <c r="R201" s="87"/>
      <c r="S201" s="98"/>
      <c r="T201" s="141"/>
      <c r="U201" s="120"/>
      <c r="V201" s="135"/>
      <c r="W201" s="85"/>
      <c r="X201" s="118"/>
      <c r="Z201" s="82"/>
      <c r="AA201" s="82"/>
      <c r="AB201" s="145"/>
      <c r="AC201" s="143"/>
      <c r="AD201" s="152"/>
      <c r="AE201" s="152"/>
      <c r="AF201" s="152"/>
      <c r="AH201" s="84"/>
      <c r="AI201" s="84"/>
      <c r="AJ201" s="84"/>
      <c r="AK201" s="84"/>
      <c r="AL201" s="84"/>
      <c r="AM201" s="84"/>
      <c r="AN201" s="84"/>
      <c r="AO201" s="84"/>
      <c r="AP201" s="84"/>
      <c r="AQ201" s="84"/>
      <c r="AR201" s="84"/>
    </row>
    <row r="202" spans="2:44" s="146" customFormat="1" x14ac:dyDescent="0.2">
      <c r="B202" s="94"/>
      <c r="C202" s="94"/>
      <c r="D202" s="94"/>
      <c r="E202" s="94"/>
      <c r="F202" s="85"/>
      <c r="G202" s="85"/>
      <c r="H202" s="85"/>
      <c r="I202" s="85"/>
      <c r="J202" s="85"/>
      <c r="K202" s="85"/>
      <c r="L202" s="85"/>
      <c r="M202" s="85"/>
      <c r="N202" s="86"/>
      <c r="O202" s="86"/>
      <c r="P202" s="86"/>
      <c r="Q202" s="86"/>
      <c r="R202" s="87"/>
      <c r="S202" s="98"/>
      <c r="T202" s="141"/>
      <c r="U202" s="120"/>
      <c r="V202" s="135"/>
      <c r="W202" s="85"/>
      <c r="X202" s="118"/>
      <c r="Z202" s="82"/>
      <c r="AA202" s="82"/>
      <c r="AB202" s="145"/>
      <c r="AC202" s="143"/>
      <c r="AD202" s="152"/>
      <c r="AE202" s="152"/>
      <c r="AF202" s="152"/>
      <c r="AH202" s="84"/>
      <c r="AI202" s="84"/>
      <c r="AJ202" s="84"/>
      <c r="AK202" s="84"/>
      <c r="AL202" s="84"/>
      <c r="AM202" s="84"/>
      <c r="AN202" s="84"/>
      <c r="AO202" s="84"/>
      <c r="AP202" s="84"/>
      <c r="AQ202" s="84"/>
      <c r="AR202" s="84"/>
    </row>
    <row r="203" spans="2:44" s="146" customFormat="1" x14ac:dyDescent="0.2">
      <c r="B203" s="94"/>
      <c r="C203" s="94"/>
      <c r="D203" s="94"/>
      <c r="E203" s="94"/>
      <c r="F203" s="85"/>
      <c r="G203" s="85"/>
      <c r="H203" s="85"/>
      <c r="I203" s="85"/>
      <c r="J203" s="85"/>
      <c r="K203" s="85"/>
      <c r="L203" s="85"/>
      <c r="M203" s="85"/>
      <c r="N203" s="86"/>
      <c r="O203" s="86"/>
      <c r="P203" s="86"/>
      <c r="Q203" s="86"/>
      <c r="R203" s="87"/>
      <c r="S203" s="98"/>
      <c r="T203" s="141"/>
      <c r="U203" s="120"/>
      <c r="V203" s="135"/>
      <c r="W203" s="85"/>
      <c r="X203" s="118"/>
      <c r="Z203" s="82"/>
      <c r="AA203" s="82"/>
      <c r="AB203" s="145"/>
      <c r="AC203" s="143"/>
      <c r="AD203" s="152"/>
      <c r="AE203" s="152"/>
      <c r="AF203" s="152"/>
      <c r="AH203" s="84"/>
      <c r="AI203" s="84"/>
      <c r="AJ203" s="84"/>
      <c r="AK203" s="84"/>
      <c r="AL203" s="84"/>
      <c r="AM203" s="84"/>
      <c r="AN203" s="84"/>
      <c r="AO203" s="84"/>
      <c r="AP203" s="84"/>
      <c r="AQ203" s="84"/>
      <c r="AR203" s="84"/>
    </row>
    <row r="204" spans="2:44" s="146" customFormat="1" x14ac:dyDescent="0.2">
      <c r="B204" s="94"/>
      <c r="C204" s="94"/>
      <c r="D204" s="94"/>
      <c r="E204" s="94"/>
      <c r="F204" s="85"/>
      <c r="G204" s="85"/>
      <c r="H204" s="85"/>
      <c r="I204" s="85"/>
      <c r="J204" s="85"/>
      <c r="K204" s="85"/>
      <c r="L204" s="85"/>
      <c r="M204" s="85"/>
      <c r="N204" s="86"/>
      <c r="O204" s="86"/>
      <c r="P204" s="86"/>
      <c r="Q204" s="86"/>
      <c r="R204" s="87"/>
      <c r="S204" s="98"/>
      <c r="T204" s="141"/>
      <c r="U204" s="120"/>
      <c r="V204" s="135"/>
      <c r="W204" s="85"/>
      <c r="X204" s="118"/>
      <c r="Z204" s="82"/>
      <c r="AA204" s="82"/>
      <c r="AB204" s="145"/>
      <c r="AC204" s="143"/>
      <c r="AD204" s="152"/>
      <c r="AE204" s="152"/>
      <c r="AF204" s="152"/>
      <c r="AH204" s="84"/>
      <c r="AI204" s="84"/>
      <c r="AJ204" s="84"/>
      <c r="AK204" s="84"/>
      <c r="AL204" s="84"/>
      <c r="AM204" s="84"/>
      <c r="AN204" s="84"/>
      <c r="AO204" s="84"/>
      <c r="AP204" s="84"/>
      <c r="AQ204" s="84"/>
      <c r="AR204" s="84"/>
    </row>
    <row r="205" spans="2:44" s="146" customFormat="1" x14ac:dyDescent="0.2">
      <c r="B205" s="94"/>
      <c r="C205" s="94"/>
      <c r="D205" s="94"/>
      <c r="E205" s="94"/>
      <c r="F205" s="85"/>
      <c r="G205" s="85"/>
      <c r="H205" s="85"/>
      <c r="I205" s="85"/>
      <c r="J205" s="85"/>
      <c r="K205" s="85"/>
      <c r="L205" s="85"/>
      <c r="M205" s="85"/>
      <c r="N205" s="86"/>
      <c r="O205" s="86"/>
      <c r="P205" s="86"/>
      <c r="Q205" s="86"/>
      <c r="R205" s="87"/>
      <c r="S205" s="98"/>
      <c r="T205" s="141"/>
      <c r="U205" s="120"/>
      <c r="V205" s="135"/>
      <c r="W205" s="85"/>
      <c r="X205" s="118"/>
      <c r="Z205" s="82"/>
      <c r="AA205" s="82"/>
      <c r="AB205" s="145"/>
      <c r="AC205" s="143"/>
      <c r="AD205" s="152"/>
      <c r="AE205" s="152"/>
      <c r="AF205" s="152"/>
      <c r="AH205" s="84"/>
      <c r="AI205" s="84"/>
      <c r="AJ205" s="84"/>
      <c r="AK205" s="84"/>
      <c r="AL205" s="84"/>
      <c r="AM205" s="84"/>
      <c r="AN205" s="84"/>
      <c r="AO205" s="84"/>
      <c r="AP205" s="84"/>
      <c r="AQ205" s="84"/>
      <c r="AR205" s="84"/>
    </row>
    <row r="206" spans="2:44" s="146" customFormat="1" x14ac:dyDescent="0.2">
      <c r="B206" s="94"/>
      <c r="C206" s="94"/>
      <c r="D206" s="94"/>
      <c r="E206" s="94"/>
      <c r="F206" s="85"/>
      <c r="G206" s="85"/>
      <c r="H206" s="85"/>
      <c r="I206" s="85"/>
      <c r="J206" s="85"/>
      <c r="K206" s="85"/>
      <c r="L206" s="85"/>
      <c r="M206" s="85"/>
      <c r="N206" s="86"/>
      <c r="O206" s="86"/>
      <c r="P206" s="86"/>
      <c r="Q206" s="86"/>
      <c r="R206" s="87"/>
      <c r="S206" s="98"/>
      <c r="T206" s="141"/>
      <c r="U206" s="120"/>
      <c r="V206" s="135"/>
      <c r="W206" s="85"/>
      <c r="X206" s="118"/>
      <c r="Z206" s="82"/>
      <c r="AA206" s="82"/>
      <c r="AB206" s="145"/>
      <c r="AC206" s="143"/>
      <c r="AD206" s="152"/>
      <c r="AE206" s="152"/>
      <c r="AF206" s="152"/>
      <c r="AH206" s="84"/>
      <c r="AI206" s="84"/>
      <c r="AJ206" s="84"/>
      <c r="AK206" s="84"/>
      <c r="AL206" s="84"/>
      <c r="AM206" s="84"/>
      <c r="AN206" s="84"/>
      <c r="AO206" s="84"/>
      <c r="AP206" s="84"/>
      <c r="AQ206" s="84"/>
      <c r="AR206" s="84"/>
    </row>
    <row r="207" spans="2:44" s="146" customFormat="1" x14ac:dyDescent="0.2">
      <c r="B207" s="94"/>
      <c r="C207" s="94"/>
      <c r="D207" s="94"/>
      <c r="E207" s="94"/>
      <c r="F207" s="85"/>
      <c r="G207" s="85"/>
      <c r="H207" s="85"/>
      <c r="I207" s="85"/>
      <c r="J207" s="85"/>
      <c r="K207" s="85"/>
      <c r="L207" s="85"/>
      <c r="M207" s="85"/>
      <c r="N207" s="86"/>
      <c r="O207" s="86"/>
      <c r="P207" s="86"/>
      <c r="Q207" s="86"/>
      <c r="R207" s="87"/>
      <c r="S207" s="98"/>
      <c r="T207" s="141"/>
      <c r="U207" s="120"/>
      <c r="V207" s="135"/>
      <c r="W207" s="85"/>
      <c r="X207" s="118"/>
      <c r="Z207" s="82"/>
      <c r="AA207" s="82"/>
      <c r="AB207" s="145"/>
      <c r="AC207" s="143"/>
      <c r="AD207" s="152"/>
      <c r="AE207" s="152"/>
      <c r="AF207" s="152"/>
      <c r="AH207" s="84"/>
      <c r="AI207" s="84"/>
      <c r="AJ207" s="84"/>
      <c r="AK207" s="84"/>
      <c r="AL207" s="84"/>
      <c r="AM207" s="84"/>
      <c r="AN207" s="84"/>
      <c r="AO207" s="84"/>
      <c r="AP207" s="84"/>
      <c r="AQ207" s="84"/>
      <c r="AR207" s="84"/>
    </row>
    <row r="208" spans="2:44" s="146" customFormat="1" x14ac:dyDescent="0.2">
      <c r="B208" s="94"/>
      <c r="C208" s="94"/>
      <c r="D208" s="94"/>
      <c r="E208" s="94"/>
      <c r="F208" s="85"/>
      <c r="G208" s="85"/>
      <c r="H208" s="85"/>
      <c r="I208" s="85"/>
      <c r="J208" s="85"/>
      <c r="K208" s="85"/>
      <c r="L208" s="85"/>
      <c r="M208" s="85"/>
      <c r="N208" s="86"/>
      <c r="O208" s="86"/>
      <c r="P208" s="86"/>
      <c r="Q208" s="86"/>
      <c r="R208" s="87"/>
      <c r="S208" s="98"/>
      <c r="T208" s="141"/>
      <c r="U208" s="120"/>
      <c r="V208" s="135"/>
      <c r="W208" s="85"/>
      <c r="X208" s="118"/>
      <c r="Z208" s="82"/>
      <c r="AA208" s="82"/>
      <c r="AB208" s="145"/>
      <c r="AC208" s="143"/>
      <c r="AD208" s="152"/>
      <c r="AE208" s="152"/>
      <c r="AF208" s="152"/>
      <c r="AH208" s="84"/>
      <c r="AI208" s="84"/>
      <c r="AJ208" s="84"/>
      <c r="AK208" s="84"/>
      <c r="AL208" s="84"/>
      <c r="AM208" s="84"/>
      <c r="AN208" s="84"/>
      <c r="AO208" s="84"/>
      <c r="AP208" s="84"/>
      <c r="AQ208" s="84"/>
      <c r="AR208" s="84"/>
    </row>
    <row r="209" spans="2:44" s="146" customFormat="1" x14ac:dyDescent="0.2">
      <c r="B209" s="94"/>
      <c r="C209" s="94"/>
      <c r="D209" s="94"/>
      <c r="E209" s="94"/>
      <c r="F209" s="85"/>
      <c r="G209" s="85"/>
      <c r="H209" s="85"/>
      <c r="I209" s="85"/>
      <c r="J209" s="85"/>
      <c r="K209" s="85"/>
      <c r="L209" s="85"/>
      <c r="M209" s="85"/>
      <c r="N209" s="86"/>
      <c r="O209" s="86"/>
      <c r="P209" s="86"/>
      <c r="Q209" s="86"/>
      <c r="R209" s="87"/>
      <c r="S209" s="98"/>
      <c r="T209" s="141"/>
      <c r="U209" s="120"/>
      <c r="V209" s="135"/>
      <c r="W209" s="85"/>
      <c r="X209" s="118"/>
      <c r="Z209" s="82"/>
      <c r="AA209" s="82"/>
      <c r="AB209" s="145"/>
      <c r="AC209" s="143"/>
      <c r="AD209" s="152"/>
      <c r="AE209" s="152"/>
      <c r="AF209" s="152"/>
      <c r="AH209" s="84"/>
      <c r="AI209" s="84"/>
      <c r="AJ209" s="84"/>
      <c r="AK209" s="84"/>
      <c r="AL209" s="84"/>
      <c r="AM209" s="84"/>
      <c r="AN209" s="84"/>
      <c r="AO209" s="84"/>
      <c r="AP209" s="84"/>
      <c r="AQ209" s="84"/>
      <c r="AR209" s="84"/>
    </row>
    <row r="210" spans="2:44" s="146" customFormat="1" x14ac:dyDescent="0.2">
      <c r="B210" s="94"/>
      <c r="C210" s="94"/>
      <c r="D210" s="94"/>
      <c r="E210" s="94"/>
      <c r="F210" s="85"/>
      <c r="G210" s="85"/>
      <c r="H210" s="85"/>
      <c r="I210" s="85"/>
      <c r="J210" s="85"/>
      <c r="K210" s="85"/>
      <c r="L210" s="85"/>
      <c r="M210" s="85"/>
      <c r="N210" s="86"/>
      <c r="O210" s="86"/>
      <c r="P210" s="86"/>
      <c r="Q210" s="86"/>
      <c r="R210" s="87"/>
      <c r="S210" s="98"/>
      <c r="T210" s="141"/>
      <c r="U210" s="120"/>
      <c r="V210" s="135"/>
      <c r="W210" s="85"/>
      <c r="X210" s="118"/>
      <c r="Z210" s="82"/>
      <c r="AA210" s="82"/>
      <c r="AB210" s="145"/>
      <c r="AC210" s="143"/>
      <c r="AD210" s="152"/>
      <c r="AE210" s="152"/>
      <c r="AF210" s="152"/>
      <c r="AH210" s="84"/>
      <c r="AI210" s="84"/>
      <c r="AJ210" s="84"/>
      <c r="AK210" s="84"/>
      <c r="AL210" s="84"/>
      <c r="AM210" s="84"/>
      <c r="AN210" s="84"/>
      <c r="AO210" s="84"/>
      <c r="AP210" s="84"/>
      <c r="AQ210" s="84"/>
      <c r="AR210" s="84"/>
    </row>
    <row r="211" spans="2:44" s="146" customFormat="1" x14ac:dyDescent="0.2">
      <c r="B211" s="94"/>
      <c r="C211" s="94"/>
      <c r="D211" s="94"/>
      <c r="E211" s="94"/>
      <c r="F211" s="85"/>
      <c r="G211" s="85"/>
      <c r="H211" s="85"/>
      <c r="I211" s="85"/>
      <c r="J211" s="85"/>
      <c r="K211" s="85"/>
      <c r="L211" s="85"/>
      <c r="M211" s="85"/>
      <c r="N211" s="86"/>
      <c r="O211" s="86"/>
      <c r="P211" s="86"/>
      <c r="Q211" s="86"/>
      <c r="R211" s="87"/>
      <c r="S211" s="98"/>
      <c r="T211" s="141"/>
      <c r="U211" s="120"/>
      <c r="V211" s="135"/>
      <c r="W211" s="85"/>
      <c r="X211" s="118"/>
      <c r="Z211" s="82"/>
      <c r="AA211" s="82"/>
      <c r="AB211" s="145"/>
      <c r="AC211" s="143"/>
      <c r="AD211" s="152"/>
      <c r="AE211" s="152"/>
      <c r="AF211" s="152"/>
      <c r="AH211" s="84"/>
      <c r="AI211" s="84"/>
      <c r="AJ211" s="84"/>
      <c r="AK211" s="84"/>
      <c r="AL211" s="84"/>
      <c r="AM211" s="84"/>
      <c r="AN211" s="84"/>
      <c r="AO211" s="84"/>
      <c r="AP211" s="84"/>
      <c r="AQ211" s="84"/>
      <c r="AR211" s="84"/>
    </row>
    <row r="212" spans="2:44" s="146" customFormat="1" x14ac:dyDescent="0.2">
      <c r="B212" s="94"/>
      <c r="C212" s="94"/>
      <c r="D212" s="94"/>
      <c r="E212" s="94"/>
      <c r="F212" s="85"/>
      <c r="G212" s="85"/>
      <c r="H212" s="85"/>
      <c r="I212" s="85"/>
      <c r="J212" s="85"/>
      <c r="K212" s="85"/>
      <c r="L212" s="85"/>
      <c r="M212" s="85"/>
      <c r="N212" s="86"/>
      <c r="O212" s="86"/>
      <c r="P212" s="86"/>
      <c r="Q212" s="86"/>
      <c r="R212" s="87"/>
      <c r="S212" s="98"/>
      <c r="T212" s="141"/>
      <c r="U212" s="120"/>
      <c r="V212" s="135"/>
      <c r="W212" s="85"/>
      <c r="X212" s="118"/>
      <c r="Z212" s="82"/>
      <c r="AA212" s="82"/>
      <c r="AB212" s="145"/>
      <c r="AC212" s="143"/>
      <c r="AD212" s="152"/>
      <c r="AE212" s="152"/>
      <c r="AF212" s="152"/>
      <c r="AH212" s="84"/>
      <c r="AI212" s="84"/>
      <c r="AJ212" s="84"/>
      <c r="AK212" s="84"/>
      <c r="AL212" s="84"/>
      <c r="AM212" s="84"/>
      <c r="AN212" s="84"/>
      <c r="AO212" s="84"/>
      <c r="AP212" s="84"/>
      <c r="AQ212" s="84"/>
      <c r="AR212" s="84"/>
    </row>
    <row r="213" spans="2:44" s="146" customFormat="1" x14ac:dyDescent="0.2">
      <c r="B213" s="94"/>
      <c r="C213" s="94"/>
      <c r="D213" s="94"/>
      <c r="E213" s="94"/>
      <c r="F213" s="85"/>
      <c r="G213" s="85"/>
      <c r="H213" s="85"/>
      <c r="I213" s="85"/>
      <c r="J213" s="85"/>
      <c r="K213" s="85"/>
      <c r="L213" s="85"/>
      <c r="M213" s="85"/>
      <c r="N213" s="86"/>
      <c r="O213" s="86"/>
      <c r="P213" s="86"/>
      <c r="Q213" s="86"/>
      <c r="R213" s="87"/>
      <c r="S213" s="98"/>
      <c r="T213" s="141"/>
      <c r="U213" s="120"/>
      <c r="V213" s="135"/>
      <c r="W213" s="85"/>
      <c r="X213" s="118"/>
      <c r="Z213" s="82"/>
      <c r="AA213" s="82"/>
      <c r="AB213" s="145"/>
      <c r="AC213" s="143"/>
      <c r="AD213" s="152"/>
      <c r="AE213" s="152"/>
      <c r="AF213" s="152"/>
      <c r="AH213" s="84"/>
      <c r="AI213" s="84"/>
      <c r="AJ213" s="84"/>
      <c r="AK213" s="84"/>
      <c r="AL213" s="84"/>
      <c r="AM213" s="84"/>
      <c r="AN213" s="84"/>
      <c r="AO213" s="84"/>
      <c r="AP213" s="84"/>
      <c r="AQ213" s="84"/>
      <c r="AR213" s="84"/>
    </row>
    <row r="214" spans="2:44" s="146" customFormat="1" x14ac:dyDescent="0.2">
      <c r="B214" s="94"/>
      <c r="C214" s="94"/>
      <c r="D214" s="94"/>
      <c r="E214" s="94"/>
      <c r="F214" s="85"/>
      <c r="G214" s="85"/>
      <c r="H214" s="85"/>
      <c r="I214" s="85"/>
      <c r="J214" s="85"/>
      <c r="K214" s="85"/>
      <c r="L214" s="85"/>
      <c r="M214" s="85"/>
      <c r="N214" s="86"/>
      <c r="O214" s="86"/>
      <c r="P214" s="86"/>
      <c r="Q214" s="86"/>
      <c r="R214" s="87"/>
      <c r="S214" s="98"/>
      <c r="T214" s="141"/>
      <c r="U214" s="120"/>
      <c r="V214" s="135"/>
      <c r="W214" s="85"/>
      <c r="X214" s="118"/>
      <c r="Z214" s="82"/>
      <c r="AA214" s="82"/>
      <c r="AB214" s="145"/>
      <c r="AC214" s="143"/>
      <c r="AD214" s="152"/>
      <c r="AE214" s="152"/>
      <c r="AF214" s="152"/>
      <c r="AH214" s="84"/>
      <c r="AI214" s="84"/>
      <c r="AJ214" s="84"/>
      <c r="AK214" s="84"/>
      <c r="AL214" s="84"/>
      <c r="AM214" s="84"/>
      <c r="AN214" s="84"/>
      <c r="AO214" s="84"/>
      <c r="AP214" s="84"/>
      <c r="AQ214" s="84"/>
      <c r="AR214" s="84"/>
    </row>
    <row r="215" spans="2:44" s="146" customFormat="1" x14ac:dyDescent="0.2">
      <c r="B215" s="94"/>
      <c r="C215" s="94"/>
      <c r="D215" s="94"/>
      <c r="E215" s="94"/>
      <c r="F215" s="85"/>
      <c r="G215" s="85"/>
      <c r="H215" s="85"/>
      <c r="I215" s="85"/>
      <c r="J215" s="85"/>
      <c r="K215" s="85"/>
      <c r="L215" s="85"/>
      <c r="M215" s="85"/>
      <c r="N215" s="86"/>
      <c r="O215" s="86"/>
      <c r="P215" s="86"/>
      <c r="Q215" s="86"/>
      <c r="R215" s="87"/>
      <c r="S215" s="98"/>
      <c r="T215" s="141"/>
      <c r="U215" s="120"/>
      <c r="V215" s="135"/>
      <c r="W215" s="85"/>
      <c r="X215" s="118"/>
      <c r="Z215" s="82"/>
      <c r="AA215" s="82"/>
      <c r="AB215" s="145"/>
      <c r="AC215" s="143"/>
      <c r="AD215" s="152"/>
      <c r="AE215" s="152"/>
      <c r="AF215" s="152"/>
      <c r="AH215" s="84"/>
      <c r="AI215" s="84"/>
      <c r="AJ215" s="84"/>
      <c r="AK215" s="84"/>
      <c r="AL215" s="84"/>
      <c r="AM215" s="84"/>
      <c r="AN215" s="84"/>
      <c r="AO215" s="84"/>
      <c r="AP215" s="84"/>
      <c r="AQ215" s="84"/>
      <c r="AR215" s="84"/>
    </row>
    <row r="216" spans="2:44" s="146" customFormat="1" x14ac:dyDescent="0.2">
      <c r="B216" s="94"/>
      <c r="C216" s="94"/>
      <c r="D216" s="94"/>
      <c r="E216" s="94"/>
      <c r="F216" s="85"/>
      <c r="G216" s="85"/>
      <c r="H216" s="85"/>
      <c r="I216" s="85"/>
      <c r="J216" s="85"/>
      <c r="K216" s="85"/>
      <c r="L216" s="85"/>
      <c r="M216" s="85"/>
      <c r="N216" s="86"/>
      <c r="O216" s="86"/>
      <c r="P216" s="86"/>
      <c r="Q216" s="86"/>
      <c r="R216" s="87"/>
      <c r="S216" s="98"/>
      <c r="T216" s="141"/>
      <c r="U216" s="120"/>
      <c r="V216" s="135"/>
      <c r="W216" s="85"/>
      <c r="X216" s="118"/>
      <c r="Z216" s="82"/>
      <c r="AA216" s="82"/>
      <c r="AB216" s="145"/>
      <c r="AC216" s="143"/>
      <c r="AD216" s="152"/>
      <c r="AE216" s="152"/>
      <c r="AF216" s="152"/>
      <c r="AH216" s="84"/>
      <c r="AI216" s="84"/>
      <c r="AJ216" s="84"/>
      <c r="AK216" s="84"/>
      <c r="AL216" s="84"/>
      <c r="AM216" s="84"/>
      <c r="AN216" s="84"/>
      <c r="AO216" s="84"/>
      <c r="AP216" s="84"/>
      <c r="AQ216" s="84"/>
      <c r="AR216" s="84"/>
    </row>
    <row r="217" spans="2:44" s="146" customFormat="1" x14ac:dyDescent="0.2">
      <c r="B217" s="94"/>
      <c r="C217" s="94"/>
      <c r="D217" s="94"/>
      <c r="E217" s="94"/>
      <c r="F217" s="85"/>
      <c r="G217" s="85"/>
      <c r="H217" s="85"/>
      <c r="I217" s="85"/>
      <c r="J217" s="85"/>
      <c r="K217" s="85"/>
      <c r="L217" s="85"/>
      <c r="M217" s="85"/>
      <c r="N217" s="86"/>
      <c r="O217" s="86"/>
      <c r="P217" s="86"/>
      <c r="Q217" s="86"/>
      <c r="R217" s="87"/>
      <c r="S217" s="98"/>
      <c r="T217" s="141"/>
      <c r="U217" s="120"/>
      <c r="V217" s="135"/>
      <c r="W217" s="85"/>
      <c r="X217" s="118"/>
      <c r="Z217" s="82"/>
      <c r="AA217" s="82"/>
      <c r="AB217" s="145"/>
      <c r="AC217" s="143"/>
      <c r="AD217" s="152"/>
      <c r="AE217" s="152"/>
      <c r="AF217" s="152"/>
      <c r="AH217" s="84"/>
      <c r="AI217" s="84"/>
      <c r="AJ217" s="84"/>
      <c r="AK217" s="84"/>
      <c r="AL217" s="84"/>
      <c r="AM217" s="84"/>
      <c r="AN217" s="84"/>
      <c r="AO217" s="84"/>
      <c r="AP217" s="84"/>
      <c r="AQ217" s="84"/>
      <c r="AR217" s="84"/>
    </row>
    <row r="218" spans="2:44" s="146" customFormat="1" x14ac:dyDescent="0.2">
      <c r="B218" s="94"/>
      <c r="C218" s="94"/>
      <c r="D218" s="94"/>
      <c r="E218" s="94"/>
      <c r="F218" s="85"/>
      <c r="G218" s="85"/>
      <c r="H218" s="85"/>
      <c r="I218" s="85"/>
      <c r="J218" s="85"/>
      <c r="K218" s="85"/>
      <c r="L218" s="85"/>
      <c r="M218" s="85"/>
      <c r="N218" s="86"/>
      <c r="O218" s="86"/>
      <c r="P218" s="86"/>
      <c r="Q218" s="86"/>
      <c r="R218" s="87"/>
      <c r="S218" s="98"/>
      <c r="T218" s="141"/>
      <c r="U218" s="120"/>
      <c r="V218" s="135"/>
      <c r="W218" s="85"/>
      <c r="X218" s="118"/>
      <c r="Z218" s="82"/>
      <c r="AA218" s="82"/>
      <c r="AB218" s="145"/>
      <c r="AC218" s="143"/>
      <c r="AD218" s="152"/>
      <c r="AE218" s="152"/>
      <c r="AF218" s="152"/>
      <c r="AH218" s="84"/>
      <c r="AI218" s="84"/>
      <c r="AJ218" s="84"/>
      <c r="AK218" s="84"/>
      <c r="AL218" s="84"/>
      <c r="AM218" s="84"/>
      <c r="AN218" s="84"/>
      <c r="AO218" s="84"/>
      <c r="AP218" s="84"/>
      <c r="AQ218" s="84"/>
      <c r="AR218" s="84"/>
    </row>
    <row r="219" spans="2:44" s="146" customFormat="1" x14ac:dyDescent="0.2">
      <c r="B219" s="94"/>
      <c r="C219" s="94"/>
      <c r="D219" s="94"/>
      <c r="E219" s="94"/>
      <c r="F219" s="85"/>
      <c r="G219" s="85"/>
      <c r="H219" s="85"/>
      <c r="I219" s="85"/>
      <c r="J219" s="85"/>
      <c r="K219" s="85"/>
      <c r="L219" s="85"/>
      <c r="M219" s="85"/>
      <c r="N219" s="86"/>
      <c r="O219" s="86"/>
      <c r="P219" s="86"/>
      <c r="Q219" s="86"/>
      <c r="R219" s="87"/>
      <c r="S219" s="98"/>
      <c r="T219" s="141"/>
      <c r="U219" s="120"/>
      <c r="V219" s="135"/>
      <c r="W219" s="85"/>
      <c r="X219" s="118"/>
      <c r="Z219" s="82"/>
      <c r="AA219" s="82"/>
      <c r="AB219" s="145"/>
      <c r="AC219" s="143"/>
      <c r="AD219" s="152"/>
      <c r="AE219" s="152"/>
      <c r="AF219" s="152"/>
      <c r="AH219" s="84"/>
      <c r="AI219" s="84"/>
      <c r="AJ219" s="84"/>
      <c r="AK219" s="84"/>
      <c r="AL219" s="84"/>
      <c r="AM219" s="84"/>
      <c r="AN219" s="84"/>
      <c r="AO219" s="84"/>
      <c r="AP219" s="84"/>
      <c r="AQ219" s="84"/>
      <c r="AR219" s="84"/>
    </row>
    <row r="220" spans="2:44" s="146" customFormat="1" x14ac:dyDescent="0.2">
      <c r="B220" s="94"/>
      <c r="C220" s="94"/>
      <c r="D220" s="94"/>
      <c r="E220" s="94"/>
      <c r="F220" s="85"/>
      <c r="G220" s="85"/>
      <c r="H220" s="85"/>
      <c r="I220" s="85"/>
      <c r="J220" s="85"/>
      <c r="K220" s="85"/>
      <c r="L220" s="85"/>
      <c r="M220" s="85"/>
      <c r="N220" s="86"/>
      <c r="O220" s="86"/>
      <c r="P220" s="86"/>
      <c r="Q220" s="86"/>
      <c r="R220" s="87"/>
      <c r="S220" s="98"/>
      <c r="T220" s="141"/>
      <c r="U220" s="120"/>
      <c r="V220" s="135"/>
      <c r="W220" s="85"/>
      <c r="X220" s="118"/>
      <c r="Z220" s="82"/>
      <c r="AA220" s="82"/>
      <c r="AB220" s="145"/>
      <c r="AC220" s="143"/>
      <c r="AD220" s="152"/>
      <c r="AE220" s="152"/>
      <c r="AF220" s="152"/>
      <c r="AH220" s="84"/>
      <c r="AI220" s="84"/>
      <c r="AJ220" s="84"/>
      <c r="AK220" s="84"/>
      <c r="AL220" s="84"/>
      <c r="AM220" s="84"/>
      <c r="AN220" s="84"/>
      <c r="AO220" s="84"/>
      <c r="AP220" s="84"/>
      <c r="AQ220" s="84"/>
      <c r="AR220" s="84"/>
    </row>
    <row r="221" spans="2:44" s="146" customFormat="1" x14ac:dyDescent="0.2">
      <c r="B221" s="94"/>
      <c r="C221" s="94"/>
      <c r="D221" s="94"/>
      <c r="E221" s="94"/>
      <c r="F221" s="85"/>
      <c r="G221" s="85"/>
      <c r="H221" s="85"/>
      <c r="I221" s="85"/>
      <c r="J221" s="85"/>
      <c r="K221" s="85"/>
      <c r="L221" s="85"/>
      <c r="M221" s="85"/>
      <c r="N221" s="86"/>
      <c r="O221" s="86"/>
      <c r="P221" s="86"/>
      <c r="Q221" s="86"/>
      <c r="R221" s="87"/>
      <c r="S221" s="98"/>
      <c r="T221" s="141"/>
      <c r="U221" s="120"/>
      <c r="V221" s="135"/>
      <c r="W221" s="85"/>
      <c r="X221" s="118"/>
      <c r="Z221" s="82"/>
      <c r="AA221" s="82"/>
      <c r="AB221" s="145"/>
      <c r="AC221" s="143"/>
      <c r="AD221" s="152"/>
      <c r="AE221" s="152"/>
      <c r="AF221" s="152"/>
      <c r="AH221" s="84"/>
      <c r="AI221" s="84"/>
      <c r="AJ221" s="84"/>
      <c r="AK221" s="84"/>
      <c r="AL221" s="84"/>
      <c r="AM221" s="84"/>
      <c r="AN221" s="84"/>
      <c r="AO221" s="84"/>
      <c r="AP221" s="84"/>
      <c r="AQ221" s="84"/>
      <c r="AR221" s="84"/>
    </row>
    <row r="222" spans="2:44" s="146" customFormat="1" x14ac:dyDescent="0.2">
      <c r="B222" s="94"/>
      <c r="C222" s="94"/>
      <c r="D222" s="94"/>
      <c r="E222" s="94"/>
      <c r="F222" s="85"/>
      <c r="G222" s="85"/>
      <c r="H222" s="85"/>
      <c r="I222" s="85"/>
      <c r="J222" s="85"/>
      <c r="K222" s="85"/>
      <c r="L222" s="85"/>
      <c r="M222" s="85"/>
      <c r="N222" s="86"/>
      <c r="O222" s="86"/>
      <c r="P222" s="86"/>
      <c r="Q222" s="86"/>
      <c r="R222" s="87"/>
      <c r="S222" s="98"/>
      <c r="T222" s="141"/>
      <c r="U222" s="120"/>
      <c r="V222" s="135"/>
      <c r="W222" s="85"/>
      <c r="X222" s="118"/>
      <c r="Z222" s="82"/>
      <c r="AA222" s="82"/>
      <c r="AB222" s="145"/>
      <c r="AC222" s="143"/>
      <c r="AD222" s="152"/>
      <c r="AE222" s="152"/>
      <c r="AF222" s="152"/>
      <c r="AH222" s="84"/>
      <c r="AI222" s="84"/>
      <c r="AJ222" s="84"/>
      <c r="AK222" s="84"/>
      <c r="AL222" s="84"/>
      <c r="AM222" s="84"/>
      <c r="AN222" s="84"/>
      <c r="AO222" s="84"/>
      <c r="AP222" s="84"/>
      <c r="AQ222" s="84"/>
      <c r="AR222" s="84"/>
    </row>
    <row r="223" spans="2:44" s="146" customFormat="1" x14ac:dyDescent="0.2">
      <c r="B223" s="94"/>
      <c r="C223" s="94"/>
      <c r="D223" s="94"/>
      <c r="E223" s="94"/>
      <c r="F223" s="85"/>
      <c r="G223" s="85"/>
      <c r="H223" s="85"/>
      <c r="I223" s="85"/>
      <c r="J223" s="85"/>
      <c r="K223" s="85"/>
      <c r="L223" s="85"/>
      <c r="M223" s="85"/>
      <c r="N223" s="86"/>
      <c r="O223" s="86"/>
      <c r="P223" s="86"/>
      <c r="Q223" s="86"/>
      <c r="R223" s="87"/>
      <c r="S223" s="98"/>
      <c r="T223" s="141"/>
      <c r="U223" s="120"/>
      <c r="V223" s="135"/>
      <c r="W223" s="85"/>
      <c r="X223" s="118"/>
      <c r="Z223" s="82"/>
      <c r="AA223" s="82"/>
      <c r="AB223" s="145"/>
      <c r="AC223" s="143"/>
      <c r="AD223" s="152"/>
      <c r="AE223" s="152"/>
      <c r="AF223" s="152"/>
      <c r="AH223" s="84"/>
      <c r="AI223" s="84"/>
      <c r="AJ223" s="84"/>
      <c r="AK223" s="84"/>
      <c r="AL223" s="84"/>
      <c r="AM223" s="84"/>
      <c r="AN223" s="84"/>
      <c r="AO223" s="84"/>
      <c r="AP223" s="84"/>
      <c r="AQ223" s="84"/>
      <c r="AR223" s="84"/>
    </row>
    <row r="224" spans="2:44" s="146" customFormat="1" x14ac:dyDescent="0.2">
      <c r="B224" s="94"/>
      <c r="C224" s="94"/>
      <c r="D224" s="94"/>
      <c r="E224" s="94"/>
      <c r="F224" s="85"/>
      <c r="G224" s="85"/>
      <c r="H224" s="85"/>
      <c r="I224" s="85"/>
      <c r="J224" s="85"/>
      <c r="K224" s="85"/>
      <c r="L224" s="85"/>
      <c r="M224" s="85"/>
      <c r="N224" s="86"/>
      <c r="O224" s="86"/>
      <c r="P224" s="86"/>
      <c r="Q224" s="86"/>
      <c r="R224" s="87"/>
      <c r="S224" s="98"/>
      <c r="T224" s="141"/>
      <c r="U224" s="120"/>
      <c r="V224" s="135"/>
      <c r="W224" s="85"/>
      <c r="X224" s="118"/>
      <c r="Z224" s="82"/>
      <c r="AA224" s="82"/>
      <c r="AB224" s="145"/>
      <c r="AC224" s="143"/>
      <c r="AD224" s="152"/>
      <c r="AE224" s="152"/>
      <c r="AF224" s="152"/>
      <c r="AH224" s="84"/>
      <c r="AI224" s="84"/>
      <c r="AJ224" s="84"/>
      <c r="AK224" s="84"/>
      <c r="AL224" s="84"/>
      <c r="AM224" s="84"/>
      <c r="AN224" s="84"/>
      <c r="AO224" s="84"/>
      <c r="AP224" s="84"/>
      <c r="AQ224" s="84"/>
      <c r="AR224" s="84"/>
    </row>
    <row r="225" spans="2:44" s="146" customFormat="1" x14ac:dyDescent="0.2">
      <c r="B225" s="94"/>
      <c r="C225" s="94"/>
      <c r="D225" s="94"/>
      <c r="E225" s="94"/>
      <c r="F225" s="85"/>
      <c r="G225" s="85"/>
      <c r="H225" s="85"/>
      <c r="I225" s="85"/>
      <c r="J225" s="85"/>
      <c r="K225" s="85"/>
      <c r="L225" s="85"/>
      <c r="M225" s="85"/>
      <c r="N225" s="86"/>
      <c r="O225" s="86"/>
      <c r="P225" s="86"/>
      <c r="Q225" s="86"/>
      <c r="R225" s="87"/>
      <c r="S225" s="98"/>
      <c r="T225" s="141"/>
      <c r="U225" s="120"/>
      <c r="V225" s="135"/>
      <c r="W225" s="85"/>
      <c r="X225" s="118"/>
      <c r="Z225" s="82"/>
      <c r="AA225" s="82"/>
      <c r="AB225" s="145"/>
      <c r="AC225" s="143"/>
      <c r="AD225" s="152"/>
      <c r="AE225" s="152"/>
      <c r="AF225" s="152"/>
      <c r="AH225" s="84"/>
      <c r="AI225" s="84"/>
      <c r="AJ225" s="84"/>
      <c r="AK225" s="84"/>
      <c r="AL225" s="84"/>
      <c r="AM225" s="84"/>
      <c r="AN225" s="84"/>
      <c r="AO225" s="84"/>
      <c r="AP225" s="84"/>
      <c r="AQ225" s="84"/>
      <c r="AR225" s="84"/>
    </row>
    <row r="226" spans="2:44" s="146" customFormat="1" x14ac:dyDescent="0.2">
      <c r="B226" s="94"/>
      <c r="C226" s="94"/>
      <c r="D226" s="94"/>
      <c r="E226" s="94"/>
      <c r="F226" s="85"/>
      <c r="G226" s="85"/>
      <c r="H226" s="85"/>
      <c r="I226" s="85"/>
      <c r="J226" s="85"/>
      <c r="K226" s="85"/>
      <c r="L226" s="85"/>
      <c r="M226" s="85"/>
      <c r="N226" s="86"/>
      <c r="O226" s="86"/>
      <c r="P226" s="86"/>
      <c r="Q226" s="86"/>
      <c r="R226" s="87"/>
      <c r="S226" s="98"/>
      <c r="T226" s="141"/>
      <c r="U226" s="120"/>
      <c r="V226" s="135"/>
      <c r="W226" s="85"/>
      <c r="X226" s="118"/>
      <c r="Z226" s="82"/>
      <c r="AA226" s="82"/>
      <c r="AB226" s="145"/>
      <c r="AC226" s="143"/>
      <c r="AD226" s="152"/>
      <c r="AE226" s="152"/>
      <c r="AF226" s="152"/>
      <c r="AH226" s="84"/>
      <c r="AI226" s="84"/>
      <c r="AJ226" s="84"/>
      <c r="AK226" s="84"/>
      <c r="AL226" s="84"/>
      <c r="AM226" s="84"/>
      <c r="AN226" s="84"/>
      <c r="AO226" s="84"/>
      <c r="AP226" s="84"/>
      <c r="AQ226" s="84"/>
      <c r="AR226" s="84"/>
    </row>
    <row r="227" spans="2:44" s="146" customFormat="1" x14ac:dyDescent="0.2">
      <c r="B227" s="94"/>
      <c r="C227" s="94"/>
      <c r="D227" s="94"/>
      <c r="E227" s="94"/>
      <c r="F227" s="85"/>
      <c r="G227" s="85"/>
      <c r="H227" s="85"/>
      <c r="I227" s="85"/>
      <c r="J227" s="85"/>
      <c r="K227" s="85"/>
      <c r="L227" s="85"/>
      <c r="M227" s="85"/>
      <c r="N227" s="86"/>
      <c r="O227" s="86"/>
      <c r="P227" s="86"/>
      <c r="Q227" s="86"/>
      <c r="R227" s="87"/>
      <c r="S227" s="98"/>
      <c r="T227" s="141"/>
      <c r="U227" s="120"/>
      <c r="V227" s="135"/>
      <c r="W227" s="85"/>
      <c r="X227" s="118"/>
      <c r="Z227" s="82"/>
      <c r="AA227" s="82"/>
      <c r="AB227" s="145"/>
      <c r="AC227" s="143"/>
      <c r="AD227" s="152"/>
      <c r="AE227" s="152"/>
      <c r="AF227" s="152"/>
      <c r="AH227" s="84"/>
      <c r="AI227" s="84"/>
      <c r="AJ227" s="84"/>
      <c r="AK227" s="84"/>
      <c r="AL227" s="84"/>
      <c r="AM227" s="84"/>
      <c r="AN227" s="84"/>
      <c r="AO227" s="84"/>
      <c r="AP227" s="84"/>
      <c r="AQ227" s="84"/>
      <c r="AR227" s="84"/>
    </row>
    <row r="228" spans="2:44" s="146" customFormat="1" x14ac:dyDescent="0.2">
      <c r="B228" s="94"/>
      <c r="C228" s="94"/>
      <c r="D228" s="94"/>
      <c r="E228" s="94"/>
      <c r="F228" s="85"/>
      <c r="G228" s="85"/>
      <c r="H228" s="85"/>
      <c r="I228" s="85"/>
      <c r="J228" s="85"/>
      <c r="K228" s="85"/>
      <c r="L228" s="85"/>
      <c r="M228" s="85"/>
      <c r="N228" s="86"/>
      <c r="O228" s="86"/>
      <c r="P228" s="86"/>
      <c r="Q228" s="86"/>
      <c r="R228" s="87"/>
      <c r="S228" s="98"/>
      <c r="T228" s="141"/>
      <c r="U228" s="120"/>
      <c r="V228" s="135"/>
      <c r="W228" s="85"/>
      <c r="X228" s="118"/>
      <c r="Z228" s="82"/>
      <c r="AA228" s="82"/>
      <c r="AB228" s="145"/>
      <c r="AC228" s="143"/>
      <c r="AD228" s="152"/>
      <c r="AE228" s="152"/>
      <c r="AF228" s="152"/>
      <c r="AH228" s="84"/>
      <c r="AI228" s="84"/>
      <c r="AJ228" s="84"/>
      <c r="AK228" s="84"/>
      <c r="AL228" s="84"/>
      <c r="AM228" s="84"/>
      <c r="AN228" s="84"/>
      <c r="AO228" s="84"/>
      <c r="AP228" s="84"/>
      <c r="AQ228" s="84"/>
      <c r="AR228" s="84"/>
    </row>
    <row r="229" spans="2:44" s="146" customFormat="1" x14ac:dyDescent="0.2">
      <c r="B229" s="94"/>
      <c r="C229" s="94"/>
      <c r="D229" s="94"/>
      <c r="E229" s="94"/>
      <c r="F229" s="85"/>
      <c r="G229" s="85"/>
      <c r="H229" s="85"/>
      <c r="I229" s="85"/>
      <c r="J229" s="85"/>
      <c r="K229" s="85"/>
      <c r="L229" s="85"/>
      <c r="M229" s="85"/>
      <c r="N229" s="86"/>
      <c r="O229" s="86"/>
      <c r="P229" s="86"/>
      <c r="Q229" s="86"/>
      <c r="R229" s="87"/>
      <c r="S229" s="98"/>
      <c r="T229" s="141"/>
      <c r="U229" s="120"/>
      <c r="V229" s="135"/>
      <c r="W229" s="85"/>
      <c r="X229" s="118"/>
      <c r="Z229" s="82"/>
      <c r="AA229" s="82"/>
      <c r="AB229" s="145"/>
      <c r="AC229" s="143"/>
      <c r="AD229" s="152"/>
      <c r="AE229" s="152"/>
      <c r="AF229" s="152"/>
      <c r="AH229" s="84"/>
      <c r="AI229" s="84"/>
      <c r="AJ229" s="84"/>
      <c r="AK229" s="84"/>
      <c r="AL229" s="84"/>
      <c r="AM229" s="84"/>
      <c r="AN229" s="84"/>
      <c r="AO229" s="84"/>
      <c r="AP229" s="84"/>
      <c r="AQ229" s="84"/>
      <c r="AR229" s="84"/>
    </row>
    <row r="230" spans="2:44" s="146" customFormat="1" x14ac:dyDescent="0.2">
      <c r="B230" s="94"/>
      <c r="C230" s="94"/>
      <c r="D230" s="94"/>
      <c r="E230" s="94"/>
      <c r="F230" s="85"/>
      <c r="G230" s="85"/>
      <c r="H230" s="85"/>
      <c r="I230" s="85"/>
      <c r="J230" s="85"/>
      <c r="K230" s="85"/>
      <c r="L230" s="85"/>
      <c r="M230" s="85"/>
      <c r="N230" s="86"/>
      <c r="O230" s="86"/>
      <c r="P230" s="86"/>
      <c r="Q230" s="86"/>
      <c r="R230" s="87"/>
      <c r="S230" s="98"/>
      <c r="T230" s="141"/>
      <c r="U230" s="120"/>
      <c r="V230" s="135"/>
      <c r="W230" s="85"/>
      <c r="X230" s="118"/>
      <c r="Z230" s="82"/>
      <c r="AA230" s="82"/>
      <c r="AB230" s="145"/>
      <c r="AC230" s="143"/>
      <c r="AD230" s="152"/>
      <c r="AE230" s="152"/>
      <c r="AF230" s="152"/>
      <c r="AH230" s="84"/>
      <c r="AI230" s="84"/>
      <c r="AJ230" s="84"/>
      <c r="AK230" s="84"/>
      <c r="AL230" s="84"/>
      <c r="AM230" s="84"/>
      <c r="AN230" s="84"/>
      <c r="AO230" s="84"/>
      <c r="AP230" s="84"/>
      <c r="AQ230" s="84"/>
      <c r="AR230" s="84"/>
    </row>
    <row r="231" spans="2:44" s="146" customFormat="1" x14ac:dyDescent="0.2">
      <c r="B231" s="94"/>
      <c r="C231" s="94"/>
      <c r="D231" s="94"/>
      <c r="E231" s="94"/>
      <c r="F231" s="85"/>
      <c r="G231" s="85"/>
      <c r="H231" s="85"/>
      <c r="I231" s="85"/>
      <c r="J231" s="85"/>
      <c r="K231" s="85"/>
      <c r="L231" s="85"/>
      <c r="M231" s="85"/>
      <c r="N231" s="86"/>
      <c r="O231" s="86"/>
      <c r="P231" s="86"/>
      <c r="Q231" s="86"/>
      <c r="R231" s="87"/>
      <c r="S231" s="98"/>
      <c r="T231" s="141"/>
      <c r="U231" s="120"/>
      <c r="V231" s="135"/>
      <c r="W231" s="85"/>
      <c r="X231" s="118"/>
      <c r="Z231" s="82"/>
      <c r="AA231" s="82"/>
      <c r="AB231" s="145"/>
      <c r="AC231" s="143"/>
      <c r="AD231" s="152"/>
      <c r="AE231" s="152"/>
      <c r="AF231" s="152"/>
      <c r="AH231" s="84"/>
      <c r="AI231" s="84"/>
      <c r="AJ231" s="84"/>
      <c r="AK231" s="84"/>
      <c r="AL231" s="84"/>
      <c r="AM231" s="84"/>
      <c r="AN231" s="84"/>
      <c r="AO231" s="84"/>
      <c r="AP231" s="84"/>
      <c r="AQ231" s="84"/>
      <c r="AR231" s="84"/>
    </row>
    <row r="232" spans="2:44" s="146" customFormat="1" x14ac:dyDescent="0.2">
      <c r="B232" s="94"/>
      <c r="C232" s="94"/>
      <c r="D232" s="94"/>
      <c r="E232" s="94"/>
      <c r="F232" s="85"/>
      <c r="G232" s="85"/>
      <c r="H232" s="85"/>
      <c r="I232" s="85"/>
      <c r="J232" s="85"/>
      <c r="K232" s="85"/>
      <c r="L232" s="85"/>
      <c r="M232" s="85"/>
      <c r="N232" s="86"/>
      <c r="O232" s="86"/>
      <c r="P232" s="86"/>
      <c r="Q232" s="86"/>
      <c r="R232" s="87"/>
      <c r="S232" s="98"/>
      <c r="T232" s="141"/>
      <c r="U232" s="120"/>
      <c r="V232" s="135"/>
      <c r="W232" s="85"/>
      <c r="X232" s="118"/>
      <c r="Z232" s="82"/>
      <c r="AA232" s="82"/>
      <c r="AB232" s="145"/>
      <c r="AC232" s="143"/>
      <c r="AD232" s="152"/>
      <c r="AE232" s="152"/>
      <c r="AF232" s="152"/>
      <c r="AH232" s="84"/>
      <c r="AI232" s="84"/>
      <c r="AJ232" s="84"/>
      <c r="AK232" s="84"/>
      <c r="AL232" s="84"/>
      <c r="AM232" s="84"/>
      <c r="AN232" s="84"/>
      <c r="AO232" s="84"/>
      <c r="AP232" s="84"/>
      <c r="AQ232" s="84"/>
      <c r="AR232" s="84"/>
    </row>
    <row r="233" spans="2:44" s="146" customFormat="1" x14ac:dyDescent="0.2">
      <c r="B233" s="94"/>
      <c r="C233" s="94"/>
      <c r="D233" s="94"/>
      <c r="E233" s="94"/>
      <c r="F233" s="85"/>
      <c r="G233" s="85"/>
      <c r="H233" s="85"/>
      <c r="I233" s="85"/>
      <c r="J233" s="85"/>
      <c r="K233" s="85"/>
      <c r="L233" s="85"/>
      <c r="M233" s="85"/>
      <c r="N233" s="86"/>
      <c r="O233" s="86"/>
      <c r="P233" s="86"/>
      <c r="Q233" s="86"/>
      <c r="R233" s="87"/>
      <c r="S233" s="98"/>
      <c r="T233" s="141"/>
      <c r="U233" s="120"/>
      <c r="V233" s="135"/>
      <c r="W233" s="85"/>
      <c r="X233" s="118"/>
      <c r="Z233" s="82"/>
      <c r="AA233" s="82"/>
      <c r="AB233" s="145"/>
      <c r="AC233" s="143"/>
      <c r="AD233" s="152"/>
      <c r="AE233" s="152"/>
      <c r="AF233" s="152"/>
      <c r="AH233" s="84"/>
      <c r="AI233" s="84"/>
      <c r="AJ233" s="84"/>
      <c r="AK233" s="84"/>
      <c r="AL233" s="84"/>
      <c r="AM233" s="84"/>
      <c r="AN233" s="84"/>
      <c r="AO233" s="84"/>
      <c r="AP233" s="84"/>
      <c r="AQ233" s="84"/>
      <c r="AR233" s="84"/>
    </row>
    <row r="234" spans="2:44" s="146" customFormat="1" x14ac:dyDescent="0.2">
      <c r="B234" s="94"/>
      <c r="C234" s="94"/>
      <c r="D234" s="94"/>
      <c r="E234" s="94"/>
      <c r="F234" s="85"/>
      <c r="G234" s="85"/>
      <c r="H234" s="85"/>
      <c r="I234" s="85"/>
      <c r="J234" s="85"/>
      <c r="K234" s="85"/>
      <c r="L234" s="85"/>
      <c r="M234" s="85"/>
      <c r="N234" s="86"/>
      <c r="O234" s="86"/>
      <c r="P234" s="86"/>
      <c r="Q234" s="86"/>
      <c r="R234" s="87"/>
      <c r="S234" s="98"/>
      <c r="T234" s="141"/>
      <c r="U234" s="120"/>
      <c r="V234" s="135"/>
      <c r="W234" s="85"/>
      <c r="X234" s="118"/>
      <c r="Z234" s="82"/>
      <c r="AA234" s="82"/>
      <c r="AB234" s="145"/>
      <c r="AC234" s="143"/>
      <c r="AD234" s="152"/>
      <c r="AE234" s="152"/>
      <c r="AF234" s="152"/>
      <c r="AH234" s="84"/>
      <c r="AI234" s="84"/>
      <c r="AJ234" s="84"/>
      <c r="AK234" s="84"/>
      <c r="AL234" s="84"/>
      <c r="AM234" s="84"/>
      <c r="AN234" s="84"/>
      <c r="AO234" s="84"/>
      <c r="AP234" s="84"/>
      <c r="AQ234" s="84"/>
      <c r="AR234" s="84"/>
    </row>
    <row r="235" spans="2:44" s="146" customFormat="1" x14ac:dyDescent="0.2">
      <c r="B235" s="94"/>
      <c r="C235" s="94"/>
      <c r="D235" s="94"/>
      <c r="E235" s="94"/>
      <c r="F235" s="85"/>
      <c r="G235" s="85"/>
      <c r="H235" s="85"/>
      <c r="I235" s="85"/>
      <c r="J235" s="85"/>
      <c r="K235" s="85"/>
      <c r="L235" s="85"/>
      <c r="M235" s="85"/>
      <c r="N235" s="86"/>
      <c r="O235" s="86"/>
      <c r="P235" s="86"/>
      <c r="Q235" s="86"/>
      <c r="R235" s="87"/>
      <c r="S235" s="98"/>
      <c r="T235" s="141"/>
      <c r="U235" s="120"/>
      <c r="V235" s="135"/>
      <c r="W235" s="85"/>
      <c r="X235" s="118"/>
      <c r="Z235" s="82"/>
      <c r="AA235" s="82"/>
      <c r="AB235" s="145"/>
      <c r="AC235" s="143"/>
      <c r="AD235" s="152"/>
      <c r="AE235" s="152"/>
      <c r="AF235" s="152"/>
      <c r="AH235" s="84"/>
      <c r="AI235" s="84"/>
      <c r="AJ235" s="84"/>
      <c r="AK235" s="84"/>
      <c r="AL235" s="84"/>
      <c r="AM235" s="84"/>
      <c r="AN235" s="84"/>
      <c r="AO235" s="84"/>
      <c r="AP235" s="84"/>
      <c r="AQ235" s="84"/>
      <c r="AR235" s="84"/>
    </row>
    <row r="236" spans="2:44" s="146" customFormat="1" x14ac:dyDescent="0.2">
      <c r="B236" s="94"/>
      <c r="C236" s="94"/>
      <c r="D236" s="94"/>
      <c r="E236" s="94"/>
      <c r="F236" s="85"/>
      <c r="G236" s="85"/>
      <c r="H236" s="85"/>
      <c r="I236" s="85"/>
      <c r="J236" s="85"/>
      <c r="K236" s="85"/>
      <c r="L236" s="85"/>
      <c r="M236" s="85"/>
      <c r="N236" s="86"/>
      <c r="O236" s="86"/>
      <c r="P236" s="86"/>
      <c r="Q236" s="86"/>
      <c r="R236" s="87"/>
      <c r="S236" s="98"/>
      <c r="T236" s="141"/>
      <c r="U236" s="120"/>
      <c r="V236" s="135"/>
      <c r="W236" s="85"/>
      <c r="X236" s="118"/>
      <c r="Z236" s="82"/>
      <c r="AA236" s="82"/>
      <c r="AB236" s="145"/>
      <c r="AC236" s="143"/>
      <c r="AD236" s="152"/>
      <c r="AE236" s="152"/>
      <c r="AF236" s="152"/>
      <c r="AH236" s="84"/>
      <c r="AI236" s="84"/>
      <c r="AJ236" s="84"/>
      <c r="AK236" s="84"/>
      <c r="AL236" s="84"/>
      <c r="AM236" s="84"/>
      <c r="AN236" s="84"/>
      <c r="AO236" s="84"/>
      <c r="AP236" s="84"/>
      <c r="AQ236" s="84"/>
      <c r="AR236" s="84"/>
    </row>
    <row r="237" spans="2:44" s="146" customFormat="1" x14ac:dyDescent="0.2">
      <c r="B237" s="94"/>
      <c r="C237" s="94"/>
      <c r="D237" s="94"/>
      <c r="E237" s="94"/>
      <c r="F237" s="85"/>
      <c r="G237" s="85"/>
      <c r="H237" s="85"/>
      <c r="I237" s="85"/>
      <c r="J237" s="85"/>
      <c r="K237" s="85"/>
      <c r="L237" s="85"/>
      <c r="M237" s="85"/>
      <c r="N237" s="86"/>
      <c r="O237" s="86"/>
      <c r="P237" s="86"/>
      <c r="Q237" s="86"/>
      <c r="R237" s="87"/>
      <c r="S237" s="98"/>
      <c r="T237" s="141"/>
      <c r="U237" s="120"/>
      <c r="V237" s="135"/>
      <c r="W237" s="85"/>
      <c r="X237" s="118"/>
      <c r="Z237" s="82"/>
      <c r="AA237" s="82"/>
      <c r="AB237" s="145"/>
      <c r="AC237" s="143"/>
      <c r="AD237" s="152"/>
      <c r="AE237" s="152"/>
      <c r="AF237" s="152"/>
      <c r="AH237" s="84"/>
      <c r="AI237" s="84"/>
      <c r="AJ237" s="84"/>
      <c r="AK237" s="84"/>
      <c r="AL237" s="84"/>
      <c r="AM237" s="84"/>
      <c r="AN237" s="84"/>
      <c r="AO237" s="84"/>
      <c r="AP237" s="84"/>
      <c r="AQ237" s="84"/>
      <c r="AR237" s="84"/>
    </row>
    <row r="238" spans="2:44" s="146" customFormat="1" x14ac:dyDescent="0.2">
      <c r="B238" s="94"/>
      <c r="C238" s="94"/>
      <c r="D238" s="94"/>
      <c r="E238" s="94"/>
      <c r="F238" s="85"/>
      <c r="G238" s="85"/>
      <c r="H238" s="85"/>
      <c r="I238" s="85"/>
      <c r="J238" s="85"/>
      <c r="K238" s="85"/>
      <c r="L238" s="85"/>
      <c r="M238" s="85"/>
      <c r="N238" s="86"/>
      <c r="O238" s="86"/>
      <c r="P238" s="86"/>
      <c r="Q238" s="86"/>
      <c r="R238" s="87"/>
      <c r="S238" s="98"/>
      <c r="T238" s="141"/>
      <c r="U238" s="120"/>
      <c r="V238" s="135"/>
      <c r="W238" s="85"/>
      <c r="X238" s="118"/>
      <c r="Z238" s="82"/>
      <c r="AA238" s="82"/>
      <c r="AB238" s="145"/>
      <c r="AC238" s="143"/>
      <c r="AD238" s="152"/>
      <c r="AE238" s="152"/>
      <c r="AF238" s="152"/>
      <c r="AH238" s="84"/>
      <c r="AI238" s="84"/>
      <c r="AJ238" s="84"/>
      <c r="AK238" s="84"/>
      <c r="AL238" s="84"/>
      <c r="AM238" s="84"/>
      <c r="AN238" s="84"/>
      <c r="AO238" s="84"/>
      <c r="AP238" s="84"/>
      <c r="AQ238" s="84"/>
      <c r="AR238" s="84"/>
    </row>
    <row r="239" spans="2:44" s="146" customFormat="1" x14ac:dyDescent="0.2">
      <c r="B239" s="94"/>
      <c r="C239" s="94"/>
      <c r="D239" s="94"/>
      <c r="E239" s="94"/>
      <c r="F239" s="85"/>
      <c r="G239" s="85"/>
      <c r="H239" s="85"/>
      <c r="I239" s="85"/>
      <c r="J239" s="85"/>
      <c r="K239" s="85"/>
      <c r="L239" s="85"/>
      <c r="M239" s="85"/>
      <c r="N239" s="86"/>
      <c r="O239" s="86"/>
      <c r="P239" s="86"/>
      <c r="Q239" s="86"/>
      <c r="R239" s="87"/>
      <c r="S239" s="98"/>
      <c r="T239" s="141"/>
      <c r="U239" s="120"/>
      <c r="V239" s="135"/>
      <c r="W239" s="85"/>
      <c r="X239" s="118"/>
      <c r="Z239" s="82"/>
      <c r="AA239" s="82"/>
      <c r="AB239" s="145"/>
      <c r="AC239" s="143"/>
      <c r="AD239" s="152"/>
      <c r="AE239" s="152"/>
      <c r="AF239" s="152"/>
      <c r="AH239" s="84"/>
      <c r="AI239" s="84"/>
      <c r="AJ239" s="84"/>
      <c r="AK239" s="84"/>
      <c r="AL239" s="84"/>
      <c r="AM239" s="84"/>
      <c r="AN239" s="84"/>
      <c r="AO239" s="84"/>
      <c r="AP239" s="84"/>
      <c r="AQ239" s="84"/>
      <c r="AR239" s="84"/>
    </row>
    <row r="240" spans="2:44" s="146" customFormat="1" x14ac:dyDescent="0.2">
      <c r="B240" s="94"/>
      <c r="C240" s="94"/>
      <c r="D240" s="94"/>
      <c r="E240" s="94"/>
      <c r="F240" s="85"/>
      <c r="G240" s="85"/>
      <c r="H240" s="85"/>
      <c r="I240" s="85"/>
      <c r="J240" s="85"/>
      <c r="K240" s="85"/>
      <c r="L240" s="85"/>
      <c r="M240" s="85"/>
      <c r="N240" s="86"/>
      <c r="O240" s="86"/>
      <c r="P240" s="86"/>
      <c r="Q240" s="86"/>
      <c r="R240" s="87"/>
      <c r="S240" s="98"/>
      <c r="T240" s="141"/>
      <c r="U240" s="120"/>
      <c r="V240" s="135"/>
      <c r="W240" s="85"/>
      <c r="X240" s="118"/>
      <c r="Z240" s="82"/>
      <c r="AA240" s="82"/>
      <c r="AB240" s="145"/>
      <c r="AC240" s="143"/>
      <c r="AD240" s="152"/>
      <c r="AE240" s="152"/>
      <c r="AF240" s="152"/>
      <c r="AH240" s="84"/>
      <c r="AI240" s="84"/>
      <c r="AJ240" s="84"/>
      <c r="AK240" s="84"/>
      <c r="AL240" s="84"/>
      <c r="AM240" s="84"/>
      <c r="AN240" s="84"/>
      <c r="AO240" s="84"/>
      <c r="AP240" s="84"/>
      <c r="AQ240" s="84"/>
      <c r="AR240" s="84"/>
    </row>
    <row r="241" spans="2:44" s="146" customFormat="1" x14ac:dyDescent="0.2">
      <c r="B241" s="94"/>
      <c r="C241" s="94"/>
      <c r="D241" s="94"/>
      <c r="E241" s="94"/>
      <c r="F241" s="85"/>
      <c r="G241" s="85"/>
      <c r="H241" s="85"/>
      <c r="I241" s="85"/>
      <c r="J241" s="85"/>
      <c r="K241" s="85"/>
      <c r="L241" s="85"/>
      <c r="M241" s="85"/>
      <c r="N241" s="86"/>
      <c r="O241" s="86"/>
      <c r="P241" s="86"/>
      <c r="Q241" s="86"/>
      <c r="R241" s="87"/>
      <c r="S241" s="98"/>
      <c r="T241" s="141"/>
      <c r="U241" s="120"/>
      <c r="V241" s="135"/>
      <c r="W241" s="85"/>
      <c r="X241" s="118"/>
      <c r="Z241" s="82"/>
      <c r="AA241" s="82"/>
      <c r="AB241" s="145"/>
      <c r="AC241" s="143"/>
      <c r="AD241" s="152"/>
      <c r="AE241" s="152"/>
      <c r="AF241" s="152"/>
      <c r="AH241" s="84"/>
      <c r="AI241" s="84"/>
      <c r="AJ241" s="84"/>
      <c r="AK241" s="84"/>
      <c r="AL241" s="84"/>
      <c r="AM241" s="84"/>
      <c r="AN241" s="84"/>
      <c r="AO241" s="84"/>
      <c r="AP241" s="84"/>
      <c r="AQ241" s="84"/>
      <c r="AR241" s="84"/>
    </row>
    <row r="242" spans="2:44" s="146" customFormat="1" x14ac:dyDescent="0.2">
      <c r="B242" s="94"/>
      <c r="C242" s="94"/>
      <c r="D242" s="94"/>
      <c r="E242" s="94"/>
      <c r="F242" s="85"/>
      <c r="G242" s="85"/>
      <c r="H242" s="85"/>
      <c r="I242" s="85"/>
      <c r="J242" s="85"/>
      <c r="K242" s="85"/>
      <c r="L242" s="85"/>
      <c r="M242" s="85"/>
      <c r="N242" s="86"/>
      <c r="O242" s="86"/>
      <c r="P242" s="86"/>
      <c r="Q242" s="86"/>
      <c r="R242" s="87"/>
      <c r="S242" s="98"/>
      <c r="T242" s="141"/>
      <c r="U242" s="120"/>
      <c r="V242" s="135"/>
      <c r="W242" s="85"/>
      <c r="X242" s="118"/>
      <c r="Z242" s="82"/>
      <c r="AA242" s="82"/>
      <c r="AB242" s="145"/>
      <c r="AC242" s="143"/>
      <c r="AD242" s="152"/>
      <c r="AE242" s="152"/>
      <c r="AF242" s="152"/>
      <c r="AH242" s="84"/>
      <c r="AI242" s="84"/>
      <c r="AJ242" s="84"/>
      <c r="AK242" s="84"/>
      <c r="AL242" s="84"/>
      <c r="AM242" s="84"/>
      <c r="AN242" s="84"/>
      <c r="AO242" s="84"/>
      <c r="AP242" s="84"/>
      <c r="AQ242" s="84"/>
      <c r="AR242" s="84"/>
    </row>
    <row r="243" spans="2:44" s="146" customFormat="1" x14ac:dyDescent="0.2">
      <c r="B243" s="94"/>
      <c r="C243" s="94"/>
      <c r="D243" s="94"/>
      <c r="E243" s="94"/>
      <c r="F243" s="85"/>
      <c r="G243" s="85"/>
      <c r="H243" s="85"/>
      <c r="I243" s="85"/>
      <c r="J243" s="85"/>
      <c r="K243" s="85"/>
      <c r="L243" s="85"/>
      <c r="M243" s="85"/>
      <c r="N243" s="86"/>
      <c r="O243" s="86"/>
      <c r="P243" s="86"/>
      <c r="Q243" s="86"/>
      <c r="R243" s="87"/>
      <c r="S243" s="98"/>
      <c r="T243" s="141"/>
      <c r="U243" s="120"/>
      <c r="V243" s="135"/>
      <c r="W243" s="85"/>
      <c r="X243" s="118"/>
      <c r="Z243" s="82"/>
      <c r="AA243" s="82"/>
      <c r="AB243" s="145"/>
      <c r="AC243" s="143"/>
      <c r="AD243" s="152"/>
      <c r="AE243" s="152"/>
      <c r="AF243" s="152"/>
      <c r="AH243" s="84"/>
      <c r="AI243" s="84"/>
      <c r="AJ243" s="84"/>
      <c r="AK243" s="84"/>
      <c r="AL243" s="84"/>
      <c r="AM243" s="84"/>
      <c r="AN243" s="84"/>
      <c r="AO243" s="84"/>
      <c r="AP243" s="84"/>
      <c r="AQ243" s="84"/>
      <c r="AR243" s="84"/>
    </row>
    <row r="244" spans="2:44" s="146" customFormat="1" x14ac:dyDescent="0.2">
      <c r="B244" s="94"/>
      <c r="C244" s="94"/>
      <c r="D244" s="94"/>
      <c r="E244" s="94"/>
      <c r="F244" s="85"/>
      <c r="G244" s="85"/>
      <c r="H244" s="85"/>
      <c r="I244" s="85"/>
      <c r="J244" s="85"/>
      <c r="K244" s="85"/>
      <c r="L244" s="85"/>
      <c r="M244" s="85"/>
      <c r="N244" s="86"/>
      <c r="O244" s="86"/>
      <c r="P244" s="86"/>
      <c r="Q244" s="86"/>
      <c r="R244" s="87"/>
      <c r="S244" s="98"/>
      <c r="T244" s="141"/>
      <c r="U244" s="120"/>
      <c r="V244" s="135"/>
      <c r="W244" s="85"/>
      <c r="X244" s="118"/>
      <c r="Z244" s="82"/>
      <c r="AA244" s="82"/>
      <c r="AB244" s="145"/>
      <c r="AC244" s="143"/>
      <c r="AD244" s="152"/>
      <c r="AE244" s="152"/>
      <c r="AF244" s="152"/>
      <c r="AH244" s="84"/>
      <c r="AI244" s="84"/>
      <c r="AJ244" s="84"/>
      <c r="AK244" s="84"/>
      <c r="AL244" s="84"/>
      <c r="AM244" s="84"/>
      <c r="AN244" s="84"/>
      <c r="AO244" s="84"/>
      <c r="AP244" s="84"/>
      <c r="AQ244" s="84"/>
      <c r="AR244" s="84"/>
    </row>
    <row r="245" spans="2:44" s="146" customFormat="1" x14ac:dyDescent="0.2">
      <c r="B245" s="94"/>
      <c r="C245" s="94"/>
      <c r="D245" s="94"/>
      <c r="E245" s="94"/>
      <c r="F245" s="85"/>
      <c r="G245" s="85"/>
      <c r="H245" s="85"/>
      <c r="I245" s="85"/>
      <c r="J245" s="85"/>
      <c r="K245" s="85"/>
      <c r="L245" s="85"/>
      <c r="M245" s="85"/>
      <c r="N245" s="86"/>
      <c r="O245" s="86"/>
      <c r="P245" s="86"/>
      <c r="Q245" s="86"/>
      <c r="R245" s="87"/>
      <c r="S245" s="98"/>
      <c r="T245" s="141"/>
      <c r="U245" s="120"/>
      <c r="V245" s="135"/>
      <c r="W245" s="85"/>
      <c r="X245" s="118"/>
      <c r="Z245" s="82"/>
      <c r="AA245" s="82"/>
      <c r="AB245" s="145"/>
      <c r="AC245" s="143"/>
      <c r="AD245" s="152"/>
      <c r="AE245" s="152"/>
      <c r="AF245" s="152"/>
      <c r="AH245" s="84"/>
      <c r="AI245" s="84"/>
      <c r="AJ245" s="84"/>
      <c r="AK245" s="84"/>
      <c r="AL245" s="84"/>
      <c r="AM245" s="84"/>
      <c r="AN245" s="84"/>
      <c r="AO245" s="84"/>
      <c r="AP245" s="84"/>
      <c r="AQ245" s="84"/>
      <c r="AR245" s="84"/>
    </row>
    <row r="246" spans="2:44" s="146" customFormat="1" x14ac:dyDescent="0.2">
      <c r="B246" s="94"/>
      <c r="C246" s="94"/>
      <c r="D246" s="94"/>
      <c r="E246" s="94"/>
      <c r="F246" s="85"/>
      <c r="G246" s="85"/>
      <c r="H246" s="85"/>
      <c r="I246" s="85"/>
      <c r="J246" s="85"/>
      <c r="K246" s="85"/>
      <c r="L246" s="85"/>
      <c r="M246" s="85"/>
      <c r="N246" s="86"/>
      <c r="O246" s="86"/>
      <c r="P246" s="86"/>
      <c r="Q246" s="86"/>
      <c r="R246" s="87"/>
      <c r="S246" s="98"/>
      <c r="T246" s="141"/>
      <c r="U246" s="120"/>
      <c r="V246" s="135"/>
      <c r="W246" s="85"/>
      <c r="X246" s="118"/>
      <c r="Z246" s="82"/>
      <c r="AA246" s="82"/>
      <c r="AB246" s="145"/>
      <c r="AC246" s="143"/>
      <c r="AD246" s="152"/>
      <c r="AE246" s="152"/>
      <c r="AF246" s="152"/>
      <c r="AH246" s="84"/>
      <c r="AI246" s="84"/>
      <c r="AJ246" s="84"/>
      <c r="AK246" s="84"/>
      <c r="AL246" s="84"/>
      <c r="AM246" s="84"/>
      <c r="AN246" s="84"/>
      <c r="AO246" s="84"/>
      <c r="AP246" s="84"/>
      <c r="AQ246" s="84"/>
      <c r="AR246" s="84"/>
    </row>
    <row r="247" spans="2:44" s="146" customFormat="1" x14ac:dyDescent="0.2">
      <c r="B247" s="94"/>
      <c r="C247" s="94"/>
      <c r="D247" s="94"/>
      <c r="E247" s="94"/>
      <c r="F247" s="85"/>
      <c r="G247" s="85"/>
      <c r="H247" s="85"/>
      <c r="I247" s="85"/>
      <c r="J247" s="85"/>
      <c r="K247" s="85"/>
      <c r="L247" s="85"/>
      <c r="M247" s="85"/>
      <c r="N247" s="86"/>
      <c r="O247" s="86"/>
      <c r="P247" s="86"/>
      <c r="Q247" s="86"/>
      <c r="R247" s="87"/>
      <c r="S247" s="98"/>
      <c r="T247" s="141"/>
      <c r="U247" s="120"/>
      <c r="V247" s="135"/>
      <c r="W247" s="85"/>
      <c r="X247" s="118"/>
      <c r="Z247" s="82"/>
      <c r="AA247" s="82"/>
      <c r="AB247" s="145"/>
      <c r="AC247" s="143"/>
      <c r="AD247" s="152"/>
      <c r="AE247" s="152"/>
      <c r="AF247" s="152"/>
      <c r="AH247" s="84"/>
      <c r="AI247" s="84"/>
      <c r="AJ247" s="84"/>
      <c r="AK247" s="84"/>
      <c r="AL247" s="84"/>
      <c r="AM247" s="84"/>
      <c r="AN247" s="84"/>
      <c r="AO247" s="84"/>
      <c r="AP247" s="84"/>
      <c r="AQ247" s="84"/>
      <c r="AR247" s="84"/>
    </row>
    <row r="248" spans="2:44" s="146" customFormat="1" x14ac:dyDescent="0.2">
      <c r="B248" s="94"/>
      <c r="C248" s="94"/>
      <c r="D248" s="94"/>
      <c r="E248" s="94"/>
      <c r="F248" s="85"/>
      <c r="G248" s="85"/>
      <c r="H248" s="85"/>
      <c r="I248" s="85"/>
      <c r="J248" s="85"/>
      <c r="K248" s="85"/>
      <c r="L248" s="85"/>
      <c r="M248" s="85"/>
      <c r="N248" s="86"/>
      <c r="O248" s="86"/>
      <c r="P248" s="86"/>
      <c r="Q248" s="86"/>
      <c r="R248" s="87"/>
      <c r="S248" s="98"/>
      <c r="T248" s="141"/>
      <c r="U248" s="120"/>
      <c r="V248" s="135"/>
      <c r="W248" s="85"/>
      <c r="X248" s="118"/>
      <c r="Z248" s="82"/>
      <c r="AA248" s="82"/>
      <c r="AB248" s="145"/>
      <c r="AC248" s="143"/>
      <c r="AD248" s="152"/>
      <c r="AE248" s="152"/>
      <c r="AF248" s="152"/>
      <c r="AH248" s="84"/>
      <c r="AI248" s="84"/>
      <c r="AJ248" s="84"/>
      <c r="AK248" s="84"/>
      <c r="AL248" s="84"/>
      <c r="AM248" s="84"/>
      <c r="AN248" s="84"/>
      <c r="AO248" s="84"/>
      <c r="AP248" s="84"/>
      <c r="AQ248" s="84"/>
      <c r="AR248" s="84"/>
    </row>
    <row r="249" spans="2:44" s="146" customFormat="1" x14ac:dyDescent="0.2">
      <c r="B249" s="94"/>
      <c r="C249" s="94"/>
      <c r="D249" s="94"/>
      <c r="E249" s="94"/>
      <c r="F249" s="85"/>
      <c r="G249" s="85"/>
      <c r="H249" s="85"/>
      <c r="I249" s="85"/>
      <c r="J249" s="85"/>
      <c r="K249" s="85"/>
      <c r="L249" s="85"/>
      <c r="M249" s="85"/>
      <c r="N249" s="86"/>
      <c r="O249" s="86"/>
      <c r="P249" s="86"/>
      <c r="Q249" s="86"/>
      <c r="R249" s="87"/>
      <c r="S249" s="98"/>
      <c r="T249" s="141"/>
      <c r="U249" s="120"/>
      <c r="V249" s="135"/>
      <c r="W249" s="85"/>
      <c r="X249" s="118"/>
      <c r="Z249" s="82"/>
      <c r="AA249" s="82"/>
      <c r="AB249" s="145"/>
      <c r="AC249" s="143"/>
      <c r="AD249" s="152"/>
      <c r="AE249" s="152"/>
      <c r="AF249" s="152"/>
      <c r="AH249" s="84"/>
      <c r="AI249" s="84"/>
      <c r="AJ249" s="84"/>
      <c r="AK249" s="84"/>
      <c r="AL249" s="84"/>
      <c r="AM249" s="84"/>
      <c r="AN249" s="84"/>
      <c r="AO249" s="84"/>
      <c r="AP249" s="84"/>
      <c r="AQ249" s="84"/>
      <c r="AR249" s="84"/>
    </row>
    <row r="250" spans="2:44" s="146" customFormat="1" x14ac:dyDescent="0.2">
      <c r="B250" s="94"/>
      <c r="C250" s="94"/>
      <c r="D250" s="94"/>
      <c r="E250" s="94"/>
      <c r="F250" s="85"/>
      <c r="G250" s="85"/>
      <c r="H250" s="85"/>
      <c r="I250" s="85"/>
      <c r="J250" s="85"/>
      <c r="K250" s="85"/>
      <c r="L250" s="85"/>
      <c r="M250" s="85"/>
      <c r="N250" s="86"/>
      <c r="O250" s="86"/>
      <c r="P250" s="86"/>
      <c r="Q250" s="86"/>
      <c r="R250" s="87"/>
      <c r="S250" s="98"/>
      <c r="T250" s="141"/>
      <c r="U250" s="120"/>
      <c r="V250" s="135"/>
      <c r="W250" s="85"/>
      <c r="X250" s="118"/>
      <c r="Z250" s="82"/>
      <c r="AA250" s="82"/>
      <c r="AB250" s="145"/>
      <c r="AC250" s="143"/>
      <c r="AD250" s="152"/>
      <c r="AE250" s="152"/>
      <c r="AF250" s="152"/>
      <c r="AH250" s="84"/>
      <c r="AI250" s="84"/>
      <c r="AJ250" s="84"/>
      <c r="AK250" s="84"/>
      <c r="AL250" s="84"/>
      <c r="AM250" s="84"/>
      <c r="AN250" s="84"/>
      <c r="AO250" s="84"/>
      <c r="AP250" s="84"/>
      <c r="AQ250" s="84"/>
      <c r="AR250" s="84"/>
    </row>
    <row r="251" spans="2:44" s="146" customFormat="1" x14ac:dyDescent="0.2">
      <c r="B251" s="94"/>
      <c r="C251" s="94"/>
      <c r="D251" s="94"/>
      <c r="E251" s="94"/>
      <c r="F251" s="85"/>
      <c r="G251" s="85"/>
      <c r="H251" s="85"/>
      <c r="I251" s="85"/>
      <c r="J251" s="85"/>
      <c r="K251" s="85"/>
      <c r="L251" s="85"/>
      <c r="M251" s="85"/>
      <c r="N251" s="86"/>
      <c r="O251" s="86"/>
      <c r="P251" s="86"/>
      <c r="Q251" s="86"/>
      <c r="R251" s="87"/>
      <c r="S251" s="98"/>
      <c r="T251" s="141"/>
      <c r="U251" s="120"/>
      <c r="V251" s="135"/>
      <c r="W251" s="85"/>
      <c r="X251" s="118"/>
      <c r="Z251" s="82"/>
      <c r="AA251" s="82"/>
      <c r="AB251" s="145"/>
      <c r="AC251" s="143"/>
      <c r="AD251" s="152"/>
      <c r="AE251" s="152"/>
      <c r="AF251" s="152"/>
      <c r="AH251" s="84"/>
      <c r="AI251" s="84"/>
      <c r="AJ251" s="84"/>
      <c r="AK251" s="84"/>
      <c r="AL251" s="84"/>
      <c r="AM251" s="84"/>
      <c r="AN251" s="84"/>
      <c r="AO251" s="84"/>
      <c r="AP251" s="84"/>
      <c r="AQ251" s="84"/>
      <c r="AR251" s="84"/>
    </row>
    <row r="252" spans="2:44" s="146" customFormat="1" x14ac:dyDescent="0.2">
      <c r="B252" s="94"/>
      <c r="C252" s="94"/>
      <c r="D252" s="94"/>
      <c r="E252" s="94"/>
      <c r="F252" s="85"/>
      <c r="G252" s="85"/>
      <c r="H252" s="85"/>
      <c r="I252" s="85"/>
      <c r="J252" s="85"/>
      <c r="K252" s="85"/>
      <c r="L252" s="85"/>
      <c r="M252" s="85"/>
      <c r="N252" s="86"/>
      <c r="O252" s="86"/>
      <c r="P252" s="86"/>
      <c r="Q252" s="86"/>
      <c r="R252" s="87"/>
      <c r="S252" s="98"/>
      <c r="T252" s="141"/>
      <c r="U252" s="120"/>
      <c r="V252" s="135"/>
      <c r="W252" s="85"/>
      <c r="X252" s="118"/>
      <c r="Z252" s="82"/>
      <c r="AA252" s="82"/>
      <c r="AB252" s="145"/>
      <c r="AC252" s="143"/>
      <c r="AD252" s="152"/>
      <c r="AE252" s="152"/>
      <c r="AF252" s="152"/>
      <c r="AH252" s="84"/>
      <c r="AI252" s="84"/>
      <c r="AJ252" s="84"/>
      <c r="AK252" s="84"/>
      <c r="AL252" s="84"/>
      <c r="AM252" s="84"/>
      <c r="AN252" s="84"/>
      <c r="AO252" s="84"/>
      <c r="AP252" s="84"/>
      <c r="AQ252" s="84"/>
      <c r="AR252" s="84"/>
    </row>
    <row r="253" spans="2:44" s="146" customFormat="1" x14ac:dyDescent="0.2">
      <c r="B253" s="94"/>
      <c r="C253" s="94"/>
      <c r="D253" s="94"/>
      <c r="E253" s="94"/>
      <c r="F253" s="85"/>
      <c r="G253" s="85"/>
      <c r="H253" s="85"/>
      <c r="I253" s="85"/>
      <c r="J253" s="85"/>
      <c r="K253" s="85"/>
      <c r="L253" s="85"/>
      <c r="M253" s="85"/>
      <c r="N253" s="86"/>
      <c r="O253" s="86"/>
      <c r="P253" s="86"/>
      <c r="Q253" s="86"/>
      <c r="R253" s="87"/>
      <c r="S253" s="98"/>
      <c r="T253" s="141"/>
      <c r="U253" s="120"/>
      <c r="V253" s="135"/>
      <c r="W253" s="85"/>
      <c r="X253" s="118"/>
      <c r="Z253" s="82"/>
      <c r="AA253" s="82"/>
      <c r="AB253" s="145"/>
      <c r="AC253" s="143"/>
      <c r="AD253" s="152"/>
      <c r="AE253" s="152"/>
      <c r="AF253" s="152"/>
      <c r="AH253" s="84"/>
      <c r="AI253" s="84"/>
      <c r="AJ253" s="84"/>
      <c r="AK253" s="84"/>
      <c r="AL253" s="84"/>
      <c r="AM253" s="84"/>
      <c r="AN253" s="84"/>
      <c r="AO253" s="84"/>
      <c r="AP253" s="84"/>
      <c r="AQ253" s="84"/>
      <c r="AR253" s="84"/>
    </row>
    <row r="254" spans="2:44" s="146" customFormat="1" x14ac:dyDescent="0.2">
      <c r="B254" s="94"/>
      <c r="C254" s="94"/>
      <c r="D254" s="94"/>
      <c r="E254" s="94"/>
      <c r="F254" s="85"/>
      <c r="G254" s="85"/>
      <c r="H254" s="85"/>
      <c r="I254" s="85"/>
      <c r="J254" s="85"/>
      <c r="K254" s="85"/>
      <c r="L254" s="85"/>
      <c r="M254" s="85"/>
      <c r="N254" s="86"/>
      <c r="O254" s="86"/>
      <c r="P254" s="86"/>
      <c r="Q254" s="86"/>
      <c r="R254" s="87"/>
      <c r="S254" s="98"/>
      <c r="T254" s="141"/>
      <c r="U254" s="120"/>
      <c r="V254" s="135"/>
      <c r="W254" s="85"/>
      <c r="X254" s="118"/>
      <c r="Z254" s="82"/>
      <c r="AA254" s="82"/>
      <c r="AB254" s="145"/>
      <c r="AC254" s="143"/>
      <c r="AD254" s="152"/>
      <c r="AE254" s="152"/>
      <c r="AF254" s="152"/>
      <c r="AH254" s="84"/>
      <c r="AI254" s="84"/>
      <c r="AJ254" s="84"/>
      <c r="AK254" s="84"/>
      <c r="AL254" s="84"/>
      <c r="AM254" s="84"/>
      <c r="AN254" s="84"/>
      <c r="AO254" s="84"/>
      <c r="AP254" s="84"/>
      <c r="AQ254" s="84"/>
      <c r="AR254" s="84"/>
    </row>
    <row r="255" spans="2:44" s="146" customFormat="1" x14ac:dyDescent="0.2">
      <c r="B255" s="94"/>
      <c r="C255" s="94"/>
      <c r="D255" s="94"/>
      <c r="E255" s="94"/>
      <c r="F255" s="85"/>
      <c r="G255" s="85"/>
      <c r="H255" s="85"/>
      <c r="I255" s="85"/>
      <c r="J255" s="85"/>
      <c r="K255" s="85"/>
      <c r="L255" s="85"/>
      <c r="M255" s="85"/>
      <c r="N255" s="86"/>
      <c r="O255" s="86"/>
      <c r="P255" s="86"/>
      <c r="Q255" s="86"/>
      <c r="R255" s="87"/>
      <c r="S255" s="98"/>
      <c r="T255" s="141"/>
      <c r="U255" s="120"/>
      <c r="V255" s="135"/>
      <c r="W255" s="85"/>
      <c r="X255" s="118"/>
      <c r="Z255" s="82"/>
      <c r="AA255" s="82"/>
      <c r="AB255" s="145"/>
      <c r="AC255" s="143"/>
      <c r="AD255" s="152"/>
      <c r="AE255" s="152"/>
      <c r="AF255" s="152"/>
      <c r="AH255" s="84"/>
      <c r="AI255" s="84"/>
      <c r="AJ255" s="84"/>
      <c r="AK255" s="84"/>
      <c r="AL255" s="84"/>
      <c r="AM255" s="84"/>
      <c r="AN255" s="84"/>
      <c r="AO255" s="84"/>
      <c r="AP255" s="84"/>
      <c r="AQ255" s="84"/>
      <c r="AR255" s="84"/>
    </row>
    <row r="256" spans="2:44" s="146" customFormat="1" x14ac:dyDescent="0.2">
      <c r="B256" s="94"/>
      <c r="C256" s="94"/>
      <c r="D256" s="94"/>
      <c r="E256" s="94"/>
      <c r="F256" s="85"/>
      <c r="G256" s="85"/>
      <c r="H256" s="85"/>
      <c r="I256" s="85"/>
      <c r="J256" s="85"/>
      <c r="K256" s="85"/>
      <c r="L256" s="85"/>
      <c r="M256" s="85"/>
      <c r="N256" s="86"/>
      <c r="O256" s="86"/>
      <c r="P256" s="86"/>
      <c r="Q256" s="86"/>
      <c r="R256" s="87"/>
      <c r="S256" s="98"/>
      <c r="T256" s="141"/>
      <c r="U256" s="120"/>
      <c r="V256" s="135"/>
      <c r="W256" s="85"/>
      <c r="X256" s="118"/>
      <c r="Z256" s="82"/>
      <c r="AA256" s="82"/>
      <c r="AB256" s="145"/>
      <c r="AC256" s="143"/>
      <c r="AD256" s="152"/>
      <c r="AE256" s="152"/>
      <c r="AF256" s="152"/>
      <c r="AH256" s="84"/>
      <c r="AI256" s="84"/>
      <c r="AJ256" s="84"/>
      <c r="AK256" s="84"/>
      <c r="AL256" s="84"/>
      <c r="AM256" s="84"/>
      <c r="AN256" s="84"/>
      <c r="AO256" s="84"/>
      <c r="AP256" s="84"/>
      <c r="AQ256" s="84"/>
      <c r="AR256" s="84"/>
    </row>
    <row r="257" spans="2:44" s="146" customFormat="1" x14ac:dyDescent="0.2">
      <c r="B257" s="94"/>
      <c r="C257" s="94"/>
      <c r="D257" s="94"/>
      <c r="E257" s="94"/>
      <c r="F257" s="85"/>
      <c r="G257" s="85"/>
      <c r="H257" s="85"/>
      <c r="I257" s="85"/>
      <c r="J257" s="85"/>
      <c r="K257" s="85"/>
      <c r="L257" s="85"/>
      <c r="M257" s="85"/>
      <c r="N257" s="86"/>
      <c r="O257" s="86"/>
      <c r="P257" s="86"/>
      <c r="Q257" s="86"/>
      <c r="R257" s="87"/>
      <c r="S257" s="98"/>
      <c r="T257" s="141"/>
      <c r="U257" s="120"/>
      <c r="V257" s="135"/>
      <c r="W257" s="85"/>
      <c r="X257" s="118"/>
      <c r="Z257" s="82"/>
      <c r="AA257" s="82"/>
      <c r="AB257" s="145"/>
      <c r="AC257" s="143"/>
      <c r="AD257" s="152"/>
      <c r="AE257" s="152"/>
      <c r="AF257" s="152"/>
      <c r="AH257" s="84"/>
      <c r="AI257" s="84"/>
      <c r="AJ257" s="84"/>
      <c r="AK257" s="84"/>
      <c r="AL257" s="84"/>
      <c r="AM257" s="84"/>
      <c r="AN257" s="84"/>
      <c r="AO257" s="84"/>
      <c r="AP257" s="84"/>
      <c r="AQ257" s="84"/>
      <c r="AR257" s="84"/>
    </row>
    <row r="258" spans="2:44" s="146" customFormat="1" x14ac:dyDescent="0.2">
      <c r="B258" s="94"/>
      <c r="C258" s="94"/>
      <c r="D258" s="94"/>
      <c r="E258" s="94"/>
      <c r="F258" s="85"/>
      <c r="G258" s="85"/>
      <c r="H258" s="85"/>
      <c r="I258" s="85"/>
      <c r="J258" s="85"/>
      <c r="K258" s="85"/>
      <c r="L258" s="85"/>
      <c r="M258" s="85"/>
      <c r="N258" s="86"/>
      <c r="O258" s="86"/>
      <c r="P258" s="86"/>
      <c r="Q258" s="86"/>
      <c r="R258" s="87"/>
      <c r="S258" s="98"/>
      <c r="T258" s="141"/>
      <c r="U258" s="120"/>
      <c r="V258" s="135"/>
      <c r="W258" s="85"/>
      <c r="X258" s="118"/>
      <c r="Z258" s="82"/>
      <c r="AA258" s="82"/>
      <c r="AB258" s="145"/>
      <c r="AC258" s="143"/>
      <c r="AD258" s="152"/>
      <c r="AE258" s="152"/>
      <c r="AF258" s="152"/>
      <c r="AH258" s="84"/>
      <c r="AI258" s="84"/>
      <c r="AJ258" s="84"/>
      <c r="AK258" s="84"/>
      <c r="AL258" s="84"/>
      <c r="AM258" s="84"/>
      <c r="AN258" s="84"/>
      <c r="AO258" s="84"/>
      <c r="AP258" s="84"/>
      <c r="AQ258" s="84"/>
      <c r="AR258" s="84"/>
    </row>
    <row r="259" spans="2:44" s="146" customFormat="1" x14ac:dyDescent="0.2">
      <c r="B259" s="94"/>
      <c r="C259" s="94"/>
      <c r="D259" s="94"/>
      <c r="E259" s="94"/>
      <c r="F259" s="85"/>
      <c r="G259" s="85"/>
      <c r="H259" s="85"/>
      <c r="I259" s="85"/>
      <c r="J259" s="85"/>
      <c r="K259" s="85"/>
      <c r="L259" s="85"/>
      <c r="M259" s="85"/>
      <c r="N259" s="86"/>
      <c r="O259" s="86"/>
      <c r="P259" s="86"/>
      <c r="Q259" s="86"/>
      <c r="R259" s="87"/>
      <c r="S259" s="98"/>
      <c r="T259" s="141"/>
      <c r="U259" s="120"/>
      <c r="V259" s="135"/>
      <c r="W259" s="85"/>
      <c r="X259" s="118"/>
      <c r="Z259" s="82"/>
      <c r="AA259" s="82"/>
      <c r="AB259" s="145"/>
      <c r="AC259" s="143"/>
      <c r="AD259" s="152"/>
      <c r="AE259" s="152"/>
      <c r="AF259" s="152"/>
      <c r="AH259" s="84"/>
      <c r="AI259" s="84"/>
      <c r="AJ259" s="84"/>
      <c r="AK259" s="84"/>
      <c r="AL259" s="84"/>
      <c r="AM259" s="84"/>
      <c r="AN259" s="84"/>
      <c r="AO259" s="84"/>
      <c r="AP259" s="84"/>
      <c r="AQ259" s="84"/>
      <c r="AR259" s="84"/>
    </row>
    <row r="260" spans="2:44" s="146" customFormat="1" x14ac:dyDescent="0.2">
      <c r="B260" s="94"/>
      <c r="C260" s="94"/>
      <c r="D260" s="94"/>
      <c r="E260" s="94"/>
      <c r="F260" s="85"/>
      <c r="G260" s="85"/>
      <c r="H260" s="85"/>
      <c r="I260" s="85"/>
      <c r="J260" s="85"/>
      <c r="K260" s="85"/>
      <c r="L260" s="85"/>
      <c r="M260" s="85"/>
      <c r="N260" s="86"/>
      <c r="O260" s="86"/>
      <c r="P260" s="86"/>
      <c r="Q260" s="86"/>
      <c r="R260" s="87"/>
      <c r="S260" s="98"/>
      <c r="T260" s="141"/>
      <c r="U260" s="120"/>
      <c r="V260" s="135"/>
      <c r="W260" s="85"/>
      <c r="X260" s="118"/>
      <c r="Z260" s="82"/>
      <c r="AA260" s="82"/>
      <c r="AB260" s="145"/>
      <c r="AC260" s="143"/>
      <c r="AD260" s="152"/>
      <c r="AE260" s="152"/>
      <c r="AF260" s="152"/>
      <c r="AH260" s="84"/>
      <c r="AI260" s="84"/>
      <c r="AJ260" s="84"/>
      <c r="AK260" s="84"/>
      <c r="AL260" s="84"/>
      <c r="AM260" s="84"/>
      <c r="AN260" s="84"/>
      <c r="AO260" s="84"/>
      <c r="AP260" s="84"/>
      <c r="AQ260" s="84"/>
      <c r="AR260" s="84"/>
    </row>
    <row r="261" spans="2:44" s="146" customFormat="1" x14ac:dyDescent="0.2">
      <c r="B261" s="94"/>
      <c r="C261" s="94"/>
      <c r="D261" s="94"/>
      <c r="E261" s="94"/>
      <c r="F261" s="85"/>
      <c r="G261" s="85"/>
      <c r="H261" s="85"/>
      <c r="I261" s="85"/>
      <c r="J261" s="85"/>
      <c r="K261" s="85"/>
      <c r="L261" s="85"/>
      <c r="M261" s="85"/>
      <c r="N261" s="86"/>
      <c r="O261" s="86"/>
      <c r="P261" s="86"/>
      <c r="Q261" s="86"/>
      <c r="R261" s="87"/>
      <c r="S261" s="98"/>
      <c r="T261" s="141"/>
      <c r="U261" s="120"/>
      <c r="V261" s="135"/>
      <c r="W261" s="85"/>
      <c r="X261" s="118"/>
      <c r="Z261" s="82"/>
      <c r="AA261" s="82"/>
      <c r="AB261" s="145"/>
      <c r="AC261" s="143"/>
      <c r="AD261" s="152"/>
      <c r="AE261" s="152"/>
      <c r="AF261" s="152"/>
      <c r="AH261" s="84"/>
      <c r="AI261" s="84"/>
      <c r="AJ261" s="84"/>
      <c r="AK261" s="84"/>
      <c r="AL261" s="84"/>
      <c r="AM261" s="84"/>
      <c r="AN261" s="84"/>
      <c r="AO261" s="84"/>
      <c r="AP261" s="84"/>
      <c r="AQ261" s="84"/>
      <c r="AR261" s="84"/>
    </row>
    <row r="262" spans="2:44" s="146" customFormat="1" x14ac:dyDescent="0.2">
      <c r="B262" s="94"/>
      <c r="C262" s="94"/>
      <c r="D262" s="94"/>
      <c r="E262" s="94"/>
      <c r="F262" s="85"/>
      <c r="G262" s="85"/>
      <c r="H262" s="85"/>
      <c r="I262" s="85"/>
      <c r="J262" s="85"/>
      <c r="K262" s="85"/>
      <c r="L262" s="85"/>
      <c r="M262" s="85"/>
      <c r="N262" s="86"/>
      <c r="O262" s="86"/>
      <c r="P262" s="86"/>
      <c r="Q262" s="86"/>
      <c r="R262" s="87"/>
      <c r="S262" s="98"/>
      <c r="T262" s="141"/>
      <c r="U262" s="120"/>
      <c r="V262" s="135"/>
      <c r="W262" s="85"/>
      <c r="X262" s="118"/>
      <c r="Z262" s="82"/>
      <c r="AA262" s="82"/>
      <c r="AB262" s="145"/>
      <c r="AC262" s="143"/>
      <c r="AD262" s="152"/>
      <c r="AE262" s="152"/>
      <c r="AF262" s="152"/>
      <c r="AH262" s="84"/>
      <c r="AI262" s="84"/>
      <c r="AJ262" s="84"/>
      <c r="AK262" s="84"/>
      <c r="AL262" s="84"/>
      <c r="AM262" s="84"/>
      <c r="AN262" s="84"/>
      <c r="AO262" s="84"/>
      <c r="AP262" s="84"/>
      <c r="AQ262" s="84"/>
      <c r="AR262" s="84"/>
    </row>
    <row r="263" spans="2:44" s="146" customFormat="1" x14ac:dyDescent="0.2">
      <c r="B263" s="94"/>
      <c r="C263" s="94"/>
      <c r="D263" s="94"/>
      <c r="E263" s="94"/>
      <c r="F263" s="85"/>
      <c r="G263" s="85"/>
      <c r="H263" s="85"/>
      <c r="I263" s="85"/>
      <c r="J263" s="85"/>
      <c r="K263" s="85"/>
      <c r="L263" s="85"/>
      <c r="M263" s="85"/>
      <c r="N263" s="86"/>
      <c r="O263" s="86"/>
      <c r="P263" s="86"/>
      <c r="Q263" s="86"/>
      <c r="R263" s="87"/>
      <c r="S263" s="98"/>
      <c r="T263" s="141"/>
      <c r="U263" s="120"/>
      <c r="V263" s="135"/>
      <c r="W263" s="85"/>
      <c r="X263" s="118"/>
      <c r="Z263" s="82"/>
      <c r="AA263" s="82"/>
      <c r="AB263" s="145"/>
      <c r="AC263" s="143"/>
      <c r="AD263" s="152"/>
      <c r="AE263" s="152"/>
      <c r="AF263" s="152"/>
      <c r="AH263" s="84"/>
      <c r="AI263" s="84"/>
      <c r="AJ263" s="84"/>
      <c r="AK263" s="84"/>
      <c r="AL263" s="84"/>
      <c r="AM263" s="84"/>
      <c r="AN263" s="84"/>
      <c r="AO263" s="84"/>
      <c r="AP263" s="84"/>
      <c r="AQ263" s="84"/>
      <c r="AR263" s="84"/>
    </row>
    <row r="264" spans="2:44" s="146" customFormat="1" x14ac:dyDescent="0.2">
      <c r="B264" s="94"/>
      <c r="C264" s="94"/>
      <c r="D264" s="94"/>
      <c r="E264" s="94"/>
      <c r="F264" s="85"/>
      <c r="G264" s="85"/>
      <c r="H264" s="85"/>
      <c r="I264" s="85"/>
      <c r="J264" s="85"/>
      <c r="K264" s="85"/>
      <c r="L264" s="85"/>
      <c r="M264" s="85"/>
      <c r="N264" s="86"/>
      <c r="O264" s="86"/>
      <c r="P264" s="86"/>
      <c r="Q264" s="86"/>
      <c r="R264" s="87"/>
      <c r="S264" s="98"/>
      <c r="T264" s="141"/>
      <c r="U264" s="120"/>
      <c r="V264" s="135"/>
      <c r="W264" s="85"/>
      <c r="X264" s="118"/>
      <c r="Z264" s="82"/>
      <c r="AA264" s="82"/>
      <c r="AB264" s="145"/>
      <c r="AC264" s="143"/>
      <c r="AD264" s="152"/>
      <c r="AE264" s="152"/>
      <c r="AF264" s="152"/>
      <c r="AH264" s="84"/>
      <c r="AI264" s="84"/>
      <c r="AJ264" s="84"/>
      <c r="AK264" s="84"/>
      <c r="AL264" s="84"/>
      <c r="AM264" s="84"/>
      <c r="AN264" s="84"/>
      <c r="AO264" s="84"/>
      <c r="AP264" s="84"/>
      <c r="AQ264" s="84"/>
      <c r="AR264" s="84"/>
    </row>
    <row r="265" spans="2:44" s="146" customFormat="1" x14ac:dyDescent="0.2">
      <c r="B265" s="94"/>
      <c r="C265" s="94"/>
      <c r="D265" s="94"/>
      <c r="E265" s="94"/>
      <c r="F265" s="85"/>
      <c r="G265" s="85"/>
      <c r="H265" s="85"/>
      <c r="I265" s="85"/>
      <c r="J265" s="85"/>
      <c r="K265" s="85"/>
      <c r="L265" s="85"/>
      <c r="M265" s="85"/>
      <c r="N265" s="86"/>
      <c r="O265" s="86"/>
      <c r="P265" s="86"/>
      <c r="Q265" s="86"/>
      <c r="R265" s="87"/>
      <c r="S265" s="98"/>
      <c r="T265" s="141"/>
      <c r="U265" s="120"/>
      <c r="V265" s="135"/>
      <c r="W265" s="85"/>
      <c r="X265" s="118"/>
      <c r="Z265" s="82"/>
      <c r="AA265" s="82"/>
      <c r="AB265" s="145"/>
      <c r="AC265" s="143"/>
      <c r="AD265" s="152"/>
      <c r="AE265" s="152"/>
      <c r="AF265" s="152"/>
      <c r="AH265" s="84"/>
      <c r="AI265" s="84"/>
      <c r="AJ265" s="84"/>
      <c r="AK265" s="84"/>
      <c r="AL265" s="84"/>
      <c r="AM265" s="84"/>
      <c r="AN265" s="84"/>
      <c r="AO265" s="84"/>
      <c r="AP265" s="84"/>
      <c r="AQ265" s="84"/>
      <c r="AR265" s="84"/>
    </row>
    <row r="266" spans="2:44" s="146" customFormat="1" x14ac:dyDescent="0.2">
      <c r="B266" s="94"/>
      <c r="C266" s="94"/>
      <c r="D266" s="94"/>
      <c r="E266" s="94"/>
      <c r="F266" s="85"/>
      <c r="G266" s="85"/>
      <c r="H266" s="85"/>
      <c r="I266" s="85"/>
      <c r="J266" s="85"/>
      <c r="K266" s="85"/>
      <c r="L266" s="85"/>
      <c r="M266" s="85"/>
      <c r="N266" s="86"/>
      <c r="O266" s="86"/>
      <c r="P266" s="86"/>
      <c r="Q266" s="86"/>
      <c r="R266" s="87"/>
      <c r="S266" s="98"/>
      <c r="T266" s="141"/>
      <c r="U266" s="120"/>
      <c r="V266" s="135"/>
      <c r="W266" s="85"/>
      <c r="X266" s="118"/>
      <c r="Z266" s="82"/>
      <c r="AA266" s="82"/>
      <c r="AB266" s="145"/>
      <c r="AC266" s="143"/>
      <c r="AD266" s="152"/>
      <c r="AE266" s="152"/>
      <c r="AF266" s="152"/>
      <c r="AH266" s="84"/>
      <c r="AI266" s="84"/>
      <c r="AJ266" s="84"/>
      <c r="AK266" s="84"/>
      <c r="AL266" s="84"/>
      <c r="AM266" s="84"/>
      <c r="AN266" s="84"/>
      <c r="AO266" s="84"/>
      <c r="AP266" s="84"/>
      <c r="AQ266" s="84"/>
      <c r="AR266" s="84"/>
    </row>
    <row r="267" spans="2:44" s="146" customFormat="1" x14ac:dyDescent="0.2">
      <c r="B267" s="94"/>
      <c r="C267" s="94"/>
      <c r="D267" s="94"/>
      <c r="E267" s="94"/>
      <c r="F267" s="85"/>
      <c r="G267" s="85"/>
      <c r="H267" s="85"/>
      <c r="I267" s="85"/>
      <c r="J267" s="85"/>
      <c r="K267" s="85"/>
      <c r="L267" s="85"/>
      <c r="M267" s="85"/>
      <c r="N267" s="86"/>
      <c r="O267" s="86"/>
      <c r="P267" s="86"/>
      <c r="Q267" s="86"/>
      <c r="R267" s="87"/>
      <c r="S267" s="98"/>
      <c r="T267" s="141"/>
      <c r="U267" s="120"/>
      <c r="V267" s="135"/>
      <c r="W267" s="85"/>
      <c r="X267" s="118"/>
      <c r="Z267" s="82"/>
      <c r="AA267" s="82"/>
      <c r="AB267" s="145"/>
      <c r="AC267" s="143"/>
      <c r="AD267" s="152"/>
      <c r="AE267" s="152"/>
      <c r="AF267" s="152"/>
      <c r="AH267" s="84"/>
      <c r="AI267" s="84"/>
      <c r="AJ267" s="84"/>
      <c r="AK267" s="84"/>
      <c r="AL267" s="84"/>
      <c r="AM267" s="84"/>
      <c r="AN267" s="84"/>
      <c r="AO267" s="84"/>
      <c r="AP267" s="84"/>
      <c r="AQ267" s="84"/>
      <c r="AR267" s="84"/>
    </row>
    <row r="268" spans="2:44" s="146" customFormat="1" x14ac:dyDescent="0.2">
      <c r="B268" s="94"/>
      <c r="C268" s="94"/>
      <c r="D268" s="94"/>
      <c r="E268" s="94"/>
      <c r="F268" s="85"/>
      <c r="G268" s="85"/>
      <c r="H268" s="85"/>
      <c r="I268" s="85"/>
      <c r="J268" s="85"/>
      <c r="K268" s="85"/>
      <c r="L268" s="85"/>
      <c r="M268" s="85"/>
      <c r="N268" s="86"/>
      <c r="O268" s="86"/>
      <c r="P268" s="86"/>
      <c r="Q268" s="86"/>
      <c r="R268" s="87"/>
      <c r="S268" s="98"/>
      <c r="T268" s="141"/>
      <c r="U268" s="120"/>
      <c r="V268" s="135"/>
      <c r="W268" s="85"/>
      <c r="X268" s="118"/>
      <c r="Z268" s="82"/>
      <c r="AA268" s="82"/>
      <c r="AB268" s="145"/>
      <c r="AC268" s="143"/>
      <c r="AD268" s="152"/>
      <c r="AE268" s="152"/>
      <c r="AF268" s="152"/>
      <c r="AH268" s="84"/>
      <c r="AI268" s="84"/>
      <c r="AJ268" s="84"/>
      <c r="AK268" s="84"/>
      <c r="AL268" s="84"/>
      <c r="AM268" s="84"/>
      <c r="AN268" s="84"/>
      <c r="AO268" s="84"/>
      <c r="AP268" s="84"/>
      <c r="AQ268" s="84"/>
      <c r="AR268" s="84"/>
    </row>
    <row r="269" spans="2:44" s="146" customFormat="1" x14ac:dyDescent="0.2">
      <c r="B269" s="94"/>
      <c r="C269" s="94"/>
      <c r="D269" s="94"/>
      <c r="E269" s="94"/>
      <c r="F269" s="85"/>
      <c r="G269" s="85"/>
      <c r="H269" s="85"/>
      <c r="I269" s="85"/>
      <c r="J269" s="85"/>
      <c r="K269" s="85"/>
      <c r="L269" s="85"/>
      <c r="M269" s="85"/>
      <c r="N269" s="86"/>
      <c r="O269" s="86"/>
      <c r="P269" s="86"/>
      <c r="Q269" s="86"/>
      <c r="R269" s="87"/>
      <c r="S269" s="98"/>
      <c r="T269" s="141"/>
      <c r="U269" s="120"/>
      <c r="V269" s="135"/>
      <c r="W269" s="85"/>
      <c r="X269" s="118"/>
      <c r="Z269" s="82"/>
      <c r="AA269" s="82"/>
      <c r="AB269" s="145"/>
      <c r="AC269" s="143"/>
      <c r="AD269" s="152"/>
      <c r="AE269" s="152"/>
      <c r="AF269" s="152"/>
      <c r="AH269" s="84"/>
      <c r="AI269" s="84"/>
      <c r="AJ269" s="84"/>
      <c r="AK269" s="84"/>
      <c r="AL269" s="84"/>
      <c r="AM269" s="84"/>
      <c r="AN269" s="84"/>
      <c r="AO269" s="84"/>
      <c r="AP269" s="84"/>
      <c r="AQ269" s="84"/>
      <c r="AR269" s="84"/>
    </row>
    <row r="270" spans="2:44" s="146" customFormat="1" x14ac:dyDescent="0.2">
      <c r="B270" s="94"/>
      <c r="C270" s="94"/>
      <c r="D270" s="94"/>
      <c r="E270" s="94"/>
      <c r="F270" s="85"/>
      <c r="G270" s="85"/>
      <c r="H270" s="85"/>
      <c r="I270" s="85"/>
      <c r="J270" s="85"/>
      <c r="K270" s="85"/>
      <c r="L270" s="85"/>
      <c r="M270" s="85"/>
      <c r="N270" s="86"/>
      <c r="O270" s="86"/>
      <c r="P270" s="86"/>
      <c r="Q270" s="86"/>
      <c r="R270" s="87"/>
      <c r="S270" s="98"/>
      <c r="T270" s="141"/>
      <c r="U270" s="120"/>
      <c r="V270" s="135"/>
      <c r="W270" s="85"/>
      <c r="X270" s="118"/>
      <c r="Z270" s="82"/>
      <c r="AA270" s="82"/>
      <c r="AB270" s="145"/>
      <c r="AC270" s="143"/>
      <c r="AD270" s="152"/>
      <c r="AE270" s="152"/>
      <c r="AF270" s="152"/>
      <c r="AH270" s="84"/>
      <c r="AI270" s="84"/>
      <c r="AJ270" s="84"/>
      <c r="AK270" s="84"/>
      <c r="AL270" s="84"/>
      <c r="AM270" s="84"/>
      <c r="AN270" s="84"/>
      <c r="AO270" s="84"/>
      <c r="AP270" s="84"/>
      <c r="AQ270" s="84"/>
      <c r="AR270" s="84"/>
    </row>
    <row r="271" spans="2:44" s="146" customFormat="1" x14ac:dyDescent="0.2">
      <c r="B271" s="94"/>
      <c r="C271" s="94"/>
      <c r="D271" s="94"/>
      <c r="E271" s="94"/>
      <c r="F271" s="85"/>
      <c r="G271" s="85"/>
      <c r="H271" s="85"/>
      <c r="I271" s="85"/>
      <c r="J271" s="85"/>
      <c r="K271" s="85"/>
      <c r="L271" s="85"/>
      <c r="M271" s="85"/>
      <c r="N271" s="86"/>
      <c r="O271" s="86"/>
      <c r="P271" s="86"/>
      <c r="Q271" s="86"/>
      <c r="R271" s="87"/>
      <c r="S271" s="98"/>
      <c r="T271" s="141"/>
      <c r="U271" s="120"/>
      <c r="V271" s="135"/>
      <c r="W271" s="85"/>
      <c r="X271" s="118"/>
      <c r="Z271" s="82"/>
      <c r="AA271" s="82"/>
      <c r="AB271" s="145"/>
      <c r="AC271" s="143"/>
      <c r="AD271" s="152"/>
      <c r="AE271" s="152"/>
      <c r="AF271" s="152"/>
      <c r="AH271" s="84"/>
      <c r="AI271" s="84"/>
      <c r="AJ271" s="84"/>
      <c r="AK271" s="84"/>
      <c r="AL271" s="84"/>
      <c r="AM271" s="84"/>
      <c r="AN271" s="84"/>
      <c r="AO271" s="84"/>
      <c r="AP271" s="84"/>
      <c r="AQ271" s="84"/>
      <c r="AR271" s="84"/>
    </row>
    <row r="272" spans="2:44" s="146" customFormat="1" x14ac:dyDescent="0.2">
      <c r="B272" s="94"/>
      <c r="C272" s="94"/>
      <c r="D272" s="94"/>
      <c r="E272" s="94"/>
      <c r="F272" s="85"/>
      <c r="G272" s="85"/>
      <c r="H272" s="85"/>
      <c r="I272" s="85"/>
      <c r="J272" s="85"/>
      <c r="K272" s="85"/>
      <c r="L272" s="85"/>
      <c r="M272" s="85"/>
      <c r="N272" s="86"/>
      <c r="O272" s="86"/>
      <c r="P272" s="86"/>
      <c r="Q272" s="86"/>
      <c r="R272" s="87"/>
      <c r="S272" s="98"/>
      <c r="T272" s="141"/>
      <c r="U272" s="120"/>
      <c r="V272" s="135"/>
      <c r="W272" s="85"/>
      <c r="X272" s="118"/>
      <c r="Z272" s="82"/>
      <c r="AA272" s="82"/>
      <c r="AB272" s="145"/>
      <c r="AC272" s="143"/>
      <c r="AD272" s="152"/>
      <c r="AE272" s="152"/>
      <c r="AF272" s="152"/>
      <c r="AH272" s="84"/>
      <c r="AI272" s="84"/>
      <c r="AJ272" s="84"/>
      <c r="AK272" s="84"/>
      <c r="AL272" s="84"/>
      <c r="AM272" s="84"/>
      <c r="AN272" s="84"/>
      <c r="AO272" s="84"/>
      <c r="AP272" s="84"/>
      <c r="AQ272" s="84"/>
      <c r="AR272" s="84"/>
    </row>
    <row r="273" spans="2:44" s="146" customFormat="1" x14ac:dyDescent="0.2">
      <c r="B273" s="94"/>
      <c r="C273" s="94"/>
      <c r="D273" s="94"/>
      <c r="E273" s="94"/>
      <c r="F273" s="85"/>
      <c r="G273" s="85"/>
      <c r="H273" s="85"/>
      <c r="I273" s="85"/>
      <c r="J273" s="85"/>
      <c r="K273" s="85"/>
      <c r="L273" s="85"/>
      <c r="M273" s="85"/>
      <c r="N273" s="86"/>
      <c r="O273" s="86"/>
      <c r="P273" s="86"/>
      <c r="Q273" s="86"/>
      <c r="R273" s="87"/>
      <c r="S273" s="98"/>
      <c r="T273" s="141"/>
      <c r="U273" s="120"/>
      <c r="V273" s="135"/>
      <c r="W273" s="85"/>
      <c r="X273" s="118"/>
      <c r="Z273" s="82"/>
      <c r="AA273" s="82"/>
      <c r="AB273" s="145"/>
      <c r="AC273" s="143"/>
      <c r="AD273" s="152"/>
      <c r="AE273" s="152"/>
      <c r="AF273" s="152"/>
      <c r="AH273" s="84"/>
      <c r="AI273" s="84"/>
      <c r="AJ273" s="84"/>
      <c r="AK273" s="84"/>
      <c r="AL273" s="84"/>
      <c r="AM273" s="84"/>
      <c r="AN273" s="84"/>
      <c r="AO273" s="84"/>
      <c r="AP273" s="84"/>
      <c r="AQ273" s="84"/>
      <c r="AR273" s="84"/>
    </row>
    <row r="274" spans="2:44" s="146" customFormat="1" x14ac:dyDescent="0.2">
      <c r="B274" s="94"/>
      <c r="C274" s="94"/>
      <c r="D274" s="94"/>
      <c r="E274" s="94"/>
      <c r="F274" s="85"/>
      <c r="G274" s="85"/>
      <c r="H274" s="85"/>
      <c r="I274" s="85"/>
      <c r="J274" s="85"/>
      <c r="K274" s="85"/>
      <c r="L274" s="85"/>
      <c r="M274" s="85"/>
      <c r="N274" s="86"/>
      <c r="O274" s="86"/>
      <c r="P274" s="86"/>
      <c r="Q274" s="86"/>
      <c r="R274" s="87"/>
      <c r="S274" s="98"/>
      <c r="T274" s="141"/>
      <c r="U274" s="120"/>
      <c r="V274" s="135"/>
      <c r="W274" s="85"/>
      <c r="X274" s="118"/>
      <c r="Z274" s="82"/>
      <c r="AA274" s="82"/>
      <c r="AB274" s="145"/>
      <c r="AC274" s="143"/>
      <c r="AD274" s="152"/>
      <c r="AE274" s="152"/>
      <c r="AF274" s="152"/>
      <c r="AH274" s="84"/>
      <c r="AI274" s="84"/>
      <c r="AJ274" s="84"/>
      <c r="AK274" s="84"/>
      <c r="AL274" s="84"/>
      <c r="AM274" s="84"/>
      <c r="AN274" s="84"/>
      <c r="AO274" s="84"/>
      <c r="AP274" s="84"/>
      <c r="AQ274" s="84"/>
      <c r="AR274" s="84"/>
    </row>
    <row r="275" spans="2:44" s="146" customFormat="1" x14ac:dyDescent="0.2">
      <c r="B275" s="94"/>
      <c r="C275" s="94"/>
      <c r="D275" s="94"/>
      <c r="E275" s="94"/>
      <c r="F275" s="85"/>
      <c r="G275" s="85"/>
      <c r="H275" s="85"/>
      <c r="I275" s="85"/>
      <c r="J275" s="85"/>
      <c r="K275" s="85"/>
      <c r="L275" s="85"/>
      <c r="M275" s="85"/>
      <c r="N275" s="86"/>
      <c r="O275" s="86"/>
      <c r="P275" s="86"/>
      <c r="Q275" s="86"/>
      <c r="R275" s="87"/>
      <c r="S275" s="98"/>
      <c r="T275" s="141"/>
      <c r="U275" s="120"/>
      <c r="V275" s="135"/>
      <c r="W275" s="85"/>
      <c r="X275" s="118"/>
      <c r="Z275" s="82"/>
      <c r="AA275" s="82"/>
      <c r="AB275" s="145"/>
      <c r="AC275" s="143"/>
      <c r="AD275" s="152"/>
      <c r="AE275" s="152"/>
      <c r="AF275" s="152"/>
      <c r="AH275" s="84"/>
      <c r="AI275" s="84"/>
      <c r="AJ275" s="84"/>
      <c r="AK275" s="84"/>
      <c r="AL275" s="84"/>
      <c r="AM275" s="84"/>
      <c r="AN275" s="84"/>
      <c r="AO275" s="84"/>
      <c r="AP275" s="84"/>
      <c r="AQ275" s="84"/>
      <c r="AR275" s="84"/>
    </row>
    <row r="276" spans="2:44" s="146" customFormat="1" x14ac:dyDescent="0.2">
      <c r="B276" s="94"/>
      <c r="C276" s="94"/>
      <c r="D276" s="94"/>
      <c r="E276" s="94"/>
      <c r="F276" s="85"/>
      <c r="G276" s="85"/>
      <c r="H276" s="85"/>
      <c r="I276" s="85"/>
      <c r="J276" s="85"/>
      <c r="K276" s="85"/>
      <c r="L276" s="85"/>
      <c r="M276" s="85"/>
      <c r="N276" s="86"/>
      <c r="O276" s="86"/>
      <c r="P276" s="86"/>
      <c r="Q276" s="86"/>
      <c r="R276" s="87"/>
      <c r="S276" s="98"/>
      <c r="T276" s="141"/>
      <c r="U276" s="120"/>
      <c r="V276" s="135"/>
      <c r="W276" s="85"/>
      <c r="X276" s="118"/>
      <c r="Z276" s="82"/>
      <c r="AA276" s="82"/>
      <c r="AB276" s="145"/>
      <c r="AC276" s="143"/>
      <c r="AD276" s="152"/>
      <c r="AE276" s="152"/>
      <c r="AF276" s="152"/>
      <c r="AH276" s="84"/>
      <c r="AI276" s="84"/>
      <c r="AJ276" s="84"/>
      <c r="AK276" s="84"/>
      <c r="AL276" s="84"/>
      <c r="AM276" s="84"/>
      <c r="AN276" s="84"/>
      <c r="AO276" s="84"/>
      <c r="AP276" s="84"/>
      <c r="AQ276" s="84"/>
      <c r="AR276" s="84"/>
    </row>
    <row r="277" spans="2:44" s="146" customFormat="1" x14ac:dyDescent="0.2">
      <c r="B277" s="94"/>
      <c r="C277" s="94"/>
      <c r="D277" s="94"/>
      <c r="E277" s="94"/>
      <c r="F277" s="85"/>
      <c r="G277" s="85"/>
      <c r="H277" s="85"/>
      <c r="I277" s="85"/>
      <c r="J277" s="85"/>
      <c r="K277" s="85"/>
      <c r="L277" s="85"/>
      <c r="M277" s="85"/>
      <c r="N277" s="86"/>
      <c r="O277" s="86"/>
      <c r="P277" s="86"/>
      <c r="Q277" s="86"/>
      <c r="R277" s="87"/>
      <c r="S277" s="98"/>
      <c r="T277" s="141"/>
      <c r="U277" s="120"/>
      <c r="V277" s="135"/>
      <c r="W277" s="85"/>
      <c r="X277" s="118"/>
      <c r="Z277" s="82"/>
      <c r="AA277" s="82"/>
      <c r="AB277" s="145"/>
      <c r="AC277" s="143"/>
      <c r="AD277" s="152"/>
      <c r="AE277" s="152"/>
      <c r="AF277" s="152"/>
      <c r="AH277" s="84"/>
      <c r="AI277" s="84"/>
      <c r="AJ277" s="84"/>
      <c r="AK277" s="84"/>
      <c r="AL277" s="84"/>
      <c r="AM277" s="84"/>
      <c r="AN277" s="84"/>
      <c r="AO277" s="84"/>
      <c r="AP277" s="84"/>
      <c r="AQ277" s="84"/>
      <c r="AR277" s="84"/>
    </row>
    <row r="278" spans="2:44" s="146" customFormat="1" x14ac:dyDescent="0.2">
      <c r="B278" s="94"/>
      <c r="C278" s="94"/>
      <c r="D278" s="94"/>
      <c r="E278" s="94"/>
      <c r="F278" s="85"/>
      <c r="G278" s="85"/>
      <c r="H278" s="85"/>
      <c r="I278" s="85"/>
      <c r="J278" s="85"/>
      <c r="K278" s="85"/>
      <c r="L278" s="85"/>
      <c r="M278" s="85"/>
      <c r="N278" s="86"/>
      <c r="O278" s="86"/>
      <c r="P278" s="86"/>
      <c r="Q278" s="86"/>
      <c r="R278" s="87"/>
      <c r="S278" s="98"/>
      <c r="T278" s="141"/>
      <c r="U278" s="120"/>
      <c r="V278" s="135"/>
      <c r="W278" s="85"/>
      <c r="X278" s="118"/>
      <c r="Z278" s="82"/>
      <c r="AA278" s="82"/>
      <c r="AB278" s="145"/>
      <c r="AC278" s="143"/>
      <c r="AD278" s="152"/>
      <c r="AE278" s="152"/>
      <c r="AF278" s="152"/>
      <c r="AH278" s="84"/>
      <c r="AI278" s="84"/>
      <c r="AJ278" s="84"/>
      <c r="AK278" s="84"/>
      <c r="AL278" s="84"/>
      <c r="AM278" s="84"/>
      <c r="AN278" s="84"/>
      <c r="AO278" s="84"/>
      <c r="AP278" s="84"/>
      <c r="AQ278" s="84"/>
      <c r="AR278" s="84"/>
    </row>
    <row r="279" spans="2:44" s="146" customFormat="1" x14ac:dyDescent="0.2">
      <c r="B279" s="94"/>
      <c r="C279" s="94"/>
      <c r="D279" s="94"/>
      <c r="E279" s="94"/>
      <c r="F279" s="85"/>
      <c r="G279" s="85"/>
      <c r="H279" s="85"/>
      <c r="I279" s="85"/>
      <c r="J279" s="85"/>
      <c r="K279" s="85"/>
      <c r="L279" s="85"/>
      <c r="M279" s="85"/>
      <c r="N279" s="86"/>
      <c r="O279" s="86"/>
      <c r="P279" s="86"/>
      <c r="Q279" s="86"/>
      <c r="R279" s="87"/>
      <c r="S279" s="98"/>
      <c r="T279" s="141"/>
      <c r="U279" s="120"/>
      <c r="V279" s="135"/>
      <c r="W279" s="85"/>
      <c r="X279" s="118"/>
      <c r="Z279" s="82"/>
      <c r="AA279" s="82"/>
      <c r="AB279" s="145"/>
      <c r="AC279" s="143"/>
      <c r="AD279" s="152"/>
      <c r="AE279" s="152"/>
      <c r="AF279" s="152"/>
      <c r="AH279" s="84"/>
      <c r="AI279" s="84"/>
      <c r="AJ279" s="84"/>
      <c r="AK279" s="84"/>
      <c r="AL279" s="84"/>
      <c r="AM279" s="84"/>
      <c r="AN279" s="84"/>
      <c r="AO279" s="84"/>
      <c r="AP279" s="84"/>
      <c r="AQ279" s="84"/>
      <c r="AR279" s="84"/>
    </row>
    <row r="280" spans="2:44" s="146" customFormat="1" x14ac:dyDescent="0.2">
      <c r="B280" s="94"/>
      <c r="C280" s="94"/>
      <c r="D280" s="94"/>
      <c r="E280" s="94"/>
      <c r="F280" s="85"/>
      <c r="G280" s="85"/>
      <c r="H280" s="85"/>
      <c r="I280" s="85"/>
      <c r="J280" s="85"/>
      <c r="K280" s="85"/>
      <c r="L280" s="85"/>
      <c r="M280" s="85"/>
      <c r="N280" s="86"/>
      <c r="O280" s="86"/>
      <c r="P280" s="86"/>
      <c r="Q280" s="86"/>
      <c r="R280" s="87"/>
      <c r="S280" s="98"/>
      <c r="T280" s="141"/>
      <c r="U280" s="120"/>
      <c r="V280" s="135"/>
      <c r="W280" s="85"/>
      <c r="X280" s="118"/>
      <c r="Z280" s="82"/>
      <c r="AA280" s="82"/>
      <c r="AB280" s="145"/>
      <c r="AC280" s="143"/>
      <c r="AD280" s="152"/>
      <c r="AE280" s="152"/>
      <c r="AF280" s="152"/>
      <c r="AH280" s="84"/>
      <c r="AI280" s="84"/>
      <c r="AJ280" s="84"/>
      <c r="AK280" s="84"/>
      <c r="AL280" s="84"/>
      <c r="AM280" s="84"/>
      <c r="AN280" s="84"/>
      <c r="AO280" s="84"/>
      <c r="AP280" s="84"/>
      <c r="AQ280" s="84"/>
      <c r="AR280" s="84"/>
    </row>
    <row r="281" spans="2:44" s="146" customFormat="1" x14ac:dyDescent="0.2">
      <c r="B281" s="94"/>
      <c r="C281" s="94"/>
      <c r="D281" s="94"/>
      <c r="E281" s="94"/>
      <c r="F281" s="85"/>
      <c r="G281" s="85"/>
      <c r="H281" s="85"/>
      <c r="I281" s="85"/>
      <c r="J281" s="85"/>
      <c r="K281" s="85"/>
      <c r="L281" s="85"/>
      <c r="M281" s="85"/>
      <c r="N281" s="86"/>
      <c r="O281" s="86"/>
      <c r="P281" s="86"/>
      <c r="Q281" s="86"/>
      <c r="R281" s="87"/>
      <c r="S281" s="98"/>
      <c r="T281" s="141"/>
      <c r="U281" s="120"/>
      <c r="V281" s="135"/>
      <c r="W281" s="85"/>
      <c r="X281" s="118"/>
      <c r="Z281" s="82"/>
      <c r="AA281" s="82"/>
      <c r="AB281" s="145"/>
      <c r="AC281" s="143"/>
      <c r="AD281" s="152"/>
      <c r="AE281" s="152"/>
      <c r="AF281" s="152"/>
      <c r="AH281" s="84"/>
      <c r="AI281" s="84"/>
      <c r="AJ281" s="84"/>
      <c r="AK281" s="84"/>
      <c r="AL281" s="84"/>
      <c r="AM281" s="84"/>
      <c r="AN281" s="84"/>
      <c r="AO281" s="84"/>
      <c r="AP281" s="84"/>
      <c r="AQ281" s="84"/>
      <c r="AR281" s="84"/>
    </row>
    <row r="282" spans="2:44" s="146" customFormat="1" x14ac:dyDescent="0.2">
      <c r="B282" s="94"/>
      <c r="C282" s="94"/>
      <c r="D282" s="94"/>
      <c r="E282" s="94"/>
      <c r="F282" s="85"/>
      <c r="G282" s="85"/>
      <c r="H282" s="85"/>
      <c r="I282" s="85"/>
      <c r="J282" s="85"/>
      <c r="K282" s="85"/>
      <c r="L282" s="85"/>
      <c r="M282" s="85"/>
      <c r="N282" s="86"/>
      <c r="O282" s="86"/>
      <c r="P282" s="86"/>
      <c r="Q282" s="86"/>
      <c r="R282" s="87"/>
      <c r="S282" s="98"/>
      <c r="T282" s="141"/>
      <c r="U282" s="120"/>
      <c r="V282" s="135"/>
      <c r="W282" s="85"/>
      <c r="X282" s="118"/>
      <c r="Z282" s="82"/>
      <c r="AA282" s="82"/>
      <c r="AB282" s="145"/>
      <c r="AC282" s="143"/>
      <c r="AD282" s="152"/>
      <c r="AE282" s="152"/>
      <c r="AF282" s="152"/>
      <c r="AH282" s="84"/>
      <c r="AI282" s="84"/>
      <c r="AJ282" s="84"/>
      <c r="AK282" s="84"/>
      <c r="AL282" s="84"/>
      <c r="AM282" s="84"/>
      <c r="AN282" s="84"/>
      <c r="AO282" s="84"/>
      <c r="AP282" s="84"/>
      <c r="AQ282" s="84"/>
      <c r="AR282" s="84"/>
    </row>
    <row r="283" spans="2:44" s="146" customFormat="1" x14ac:dyDescent="0.2">
      <c r="B283" s="94"/>
      <c r="C283" s="94"/>
      <c r="D283" s="94"/>
      <c r="E283" s="94"/>
      <c r="F283" s="85"/>
      <c r="G283" s="85"/>
      <c r="H283" s="85"/>
      <c r="I283" s="85"/>
      <c r="J283" s="85"/>
      <c r="K283" s="85"/>
      <c r="L283" s="85"/>
      <c r="M283" s="85"/>
      <c r="N283" s="86"/>
      <c r="O283" s="86"/>
      <c r="P283" s="86"/>
      <c r="Q283" s="86"/>
      <c r="R283" s="87"/>
      <c r="S283" s="98"/>
      <c r="T283" s="141"/>
      <c r="U283" s="120"/>
      <c r="V283" s="135"/>
      <c r="W283" s="85"/>
      <c r="X283" s="118"/>
      <c r="Z283" s="82"/>
      <c r="AA283" s="82"/>
      <c r="AB283" s="145"/>
      <c r="AC283" s="143"/>
      <c r="AD283" s="152"/>
      <c r="AE283" s="152"/>
      <c r="AF283" s="152"/>
      <c r="AH283" s="84"/>
      <c r="AI283" s="84"/>
      <c r="AJ283" s="84"/>
      <c r="AK283" s="84"/>
      <c r="AL283" s="84"/>
      <c r="AM283" s="84"/>
      <c r="AN283" s="84"/>
      <c r="AO283" s="84"/>
      <c r="AP283" s="84"/>
      <c r="AQ283" s="84"/>
      <c r="AR283" s="84"/>
    </row>
    <row r="284" spans="2:44" s="146" customFormat="1" x14ac:dyDescent="0.2">
      <c r="B284" s="94"/>
      <c r="C284" s="94"/>
      <c r="D284" s="94"/>
      <c r="E284" s="94"/>
      <c r="F284" s="85"/>
      <c r="G284" s="85"/>
      <c r="H284" s="85"/>
      <c r="I284" s="85"/>
      <c r="J284" s="85"/>
      <c r="K284" s="85"/>
      <c r="L284" s="85"/>
      <c r="M284" s="85"/>
      <c r="N284" s="86"/>
      <c r="O284" s="86"/>
      <c r="P284" s="86"/>
      <c r="Q284" s="86"/>
      <c r="R284" s="87"/>
      <c r="S284" s="98"/>
      <c r="T284" s="141"/>
      <c r="U284" s="120"/>
      <c r="V284" s="135"/>
      <c r="W284" s="85"/>
      <c r="X284" s="118"/>
      <c r="Z284" s="82"/>
      <c r="AA284" s="82"/>
      <c r="AB284" s="145"/>
      <c r="AC284" s="143"/>
      <c r="AD284" s="152"/>
      <c r="AE284" s="152"/>
      <c r="AF284" s="152"/>
      <c r="AH284" s="84"/>
      <c r="AI284" s="84"/>
      <c r="AJ284" s="84"/>
      <c r="AK284" s="84"/>
      <c r="AL284" s="84"/>
      <c r="AM284" s="84"/>
      <c r="AN284" s="84"/>
      <c r="AO284" s="84"/>
      <c r="AP284" s="84"/>
      <c r="AQ284" s="84"/>
      <c r="AR284" s="84"/>
    </row>
    <row r="285" spans="2:44" s="146" customFormat="1" x14ac:dyDescent="0.2">
      <c r="B285" s="94"/>
      <c r="C285" s="94"/>
      <c r="D285" s="94"/>
      <c r="E285" s="94"/>
      <c r="F285" s="85"/>
      <c r="G285" s="85"/>
      <c r="H285" s="85"/>
      <c r="I285" s="85"/>
      <c r="J285" s="85"/>
      <c r="K285" s="85"/>
      <c r="L285" s="85"/>
      <c r="M285" s="85"/>
      <c r="N285" s="86"/>
      <c r="O285" s="86"/>
      <c r="P285" s="86"/>
      <c r="Q285" s="86"/>
      <c r="R285" s="87"/>
      <c r="S285" s="98"/>
      <c r="T285" s="141"/>
      <c r="U285" s="120"/>
      <c r="V285" s="135"/>
      <c r="W285" s="85"/>
      <c r="X285" s="118"/>
      <c r="Z285" s="82"/>
      <c r="AA285" s="82"/>
      <c r="AB285" s="145"/>
      <c r="AC285" s="143"/>
      <c r="AD285" s="152"/>
      <c r="AE285" s="152"/>
      <c r="AF285" s="152"/>
      <c r="AH285" s="84"/>
      <c r="AI285" s="84"/>
      <c r="AJ285" s="84"/>
      <c r="AK285" s="84"/>
      <c r="AL285" s="84"/>
      <c r="AM285" s="84"/>
      <c r="AN285" s="84"/>
      <c r="AO285" s="84"/>
      <c r="AP285" s="84"/>
      <c r="AQ285" s="84"/>
      <c r="AR285" s="84"/>
    </row>
    <row r="286" spans="2:44" s="146" customFormat="1" x14ac:dyDescent="0.2">
      <c r="B286" s="94"/>
      <c r="C286" s="94"/>
      <c r="D286" s="94"/>
      <c r="E286" s="94"/>
      <c r="F286" s="85"/>
      <c r="G286" s="85"/>
      <c r="H286" s="85"/>
      <c r="I286" s="85"/>
      <c r="J286" s="85"/>
      <c r="K286" s="85"/>
      <c r="L286" s="85"/>
      <c r="M286" s="85"/>
      <c r="N286" s="86"/>
      <c r="O286" s="86"/>
      <c r="P286" s="86"/>
      <c r="Q286" s="86"/>
      <c r="R286" s="87"/>
      <c r="S286" s="98"/>
      <c r="T286" s="141"/>
      <c r="U286" s="120"/>
      <c r="V286" s="135"/>
      <c r="W286" s="85"/>
      <c r="X286" s="118"/>
      <c r="Z286" s="82"/>
      <c r="AA286" s="82"/>
      <c r="AB286" s="145"/>
      <c r="AC286" s="143"/>
      <c r="AD286" s="152"/>
      <c r="AE286" s="152"/>
      <c r="AF286" s="152"/>
      <c r="AH286" s="84"/>
      <c r="AI286" s="84"/>
      <c r="AJ286" s="84"/>
      <c r="AK286" s="84"/>
      <c r="AL286" s="84"/>
      <c r="AM286" s="84"/>
      <c r="AN286" s="84"/>
      <c r="AO286" s="84"/>
      <c r="AP286" s="84"/>
      <c r="AQ286" s="84"/>
      <c r="AR286" s="84"/>
    </row>
    <row r="287" spans="2:44" s="146" customFormat="1" x14ac:dyDescent="0.2">
      <c r="B287" s="94"/>
      <c r="C287" s="94"/>
      <c r="D287" s="94"/>
      <c r="E287" s="94"/>
      <c r="F287" s="85"/>
      <c r="G287" s="85"/>
      <c r="H287" s="85"/>
      <c r="I287" s="85"/>
      <c r="J287" s="85"/>
      <c r="K287" s="85"/>
      <c r="L287" s="85"/>
      <c r="M287" s="85"/>
      <c r="N287" s="86"/>
      <c r="O287" s="86"/>
      <c r="P287" s="86"/>
      <c r="Q287" s="86"/>
      <c r="R287" s="87"/>
      <c r="S287" s="98"/>
      <c r="T287" s="141"/>
      <c r="U287" s="120"/>
      <c r="V287" s="135"/>
      <c r="W287" s="85"/>
      <c r="X287" s="118"/>
      <c r="Z287" s="82"/>
      <c r="AA287" s="82"/>
      <c r="AB287" s="145"/>
      <c r="AC287" s="143"/>
      <c r="AD287" s="152"/>
      <c r="AE287" s="152"/>
      <c r="AF287" s="152"/>
      <c r="AH287" s="84"/>
      <c r="AI287" s="84"/>
      <c r="AJ287" s="84"/>
      <c r="AK287" s="84"/>
      <c r="AL287" s="84"/>
      <c r="AM287" s="84"/>
      <c r="AN287" s="84"/>
      <c r="AO287" s="84"/>
      <c r="AP287" s="84"/>
      <c r="AQ287" s="84"/>
      <c r="AR287" s="84"/>
    </row>
    <row r="288" spans="2:44" s="146" customFormat="1" x14ac:dyDescent="0.2">
      <c r="B288" s="94"/>
      <c r="C288" s="94"/>
      <c r="D288" s="94"/>
      <c r="E288" s="94"/>
      <c r="F288" s="85"/>
      <c r="G288" s="85"/>
      <c r="H288" s="85"/>
      <c r="I288" s="85"/>
      <c r="J288" s="85"/>
      <c r="K288" s="85"/>
      <c r="L288" s="85"/>
      <c r="M288" s="85"/>
      <c r="N288" s="86"/>
      <c r="O288" s="86"/>
      <c r="P288" s="86"/>
      <c r="Q288" s="86"/>
      <c r="R288" s="87"/>
      <c r="S288" s="98"/>
      <c r="T288" s="141"/>
      <c r="U288" s="120"/>
      <c r="V288" s="135"/>
      <c r="W288" s="85"/>
      <c r="X288" s="118"/>
      <c r="Z288" s="82"/>
      <c r="AA288" s="82"/>
      <c r="AB288" s="145"/>
      <c r="AC288" s="143"/>
      <c r="AD288" s="152"/>
      <c r="AE288" s="152"/>
      <c r="AF288" s="152"/>
      <c r="AH288" s="84"/>
      <c r="AI288" s="84"/>
      <c r="AJ288" s="84"/>
      <c r="AK288" s="84"/>
      <c r="AL288" s="84"/>
      <c r="AM288" s="84"/>
      <c r="AN288" s="84"/>
      <c r="AO288" s="84"/>
      <c r="AP288" s="84"/>
      <c r="AQ288" s="84"/>
      <c r="AR288" s="84"/>
    </row>
    <row r="289" spans="2:44" s="146" customFormat="1" x14ac:dyDescent="0.2">
      <c r="B289" s="94"/>
      <c r="C289" s="94"/>
      <c r="D289" s="94"/>
      <c r="E289" s="94"/>
      <c r="F289" s="85"/>
      <c r="G289" s="85"/>
      <c r="H289" s="85"/>
      <c r="I289" s="85"/>
      <c r="J289" s="85"/>
      <c r="K289" s="85"/>
      <c r="L289" s="85"/>
      <c r="M289" s="85"/>
      <c r="N289" s="86"/>
      <c r="O289" s="86"/>
      <c r="P289" s="86"/>
      <c r="Q289" s="86"/>
      <c r="R289" s="87"/>
      <c r="S289" s="98"/>
      <c r="T289" s="141"/>
      <c r="U289" s="120"/>
      <c r="V289" s="135"/>
      <c r="W289" s="85"/>
      <c r="X289" s="118"/>
      <c r="Z289" s="82"/>
      <c r="AA289" s="82"/>
      <c r="AB289" s="145"/>
      <c r="AC289" s="143"/>
      <c r="AD289" s="152"/>
      <c r="AE289" s="152"/>
      <c r="AF289" s="152"/>
      <c r="AH289" s="84"/>
      <c r="AI289" s="84"/>
      <c r="AJ289" s="84"/>
      <c r="AK289" s="84"/>
      <c r="AL289" s="84"/>
      <c r="AM289" s="84"/>
      <c r="AN289" s="84"/>
      <c r="AO289" s="84"/>
      <c r="AP289" s="84"/>
      <c r="AQ289" s="84"/>
      <c r="AR289" s="84"/>
    </row>
    <row r="290" spans="2:44" s="146" customFormat="1" x14ac:dyDescent="0.2">
      <c r="B290" s="94"/>
      <c r="C290" s="94"/>
      <c r="D290" s="94"/>
      <c r="E290" s="94"/>
      <c r="F290" s="85"/>
      <c r="G290" s="85"/>
      <c r="H290" s="85"/>
      <c r="I290" s="85"/>
      <c r="J290" s="85"/>
      <c r="K290" s="85"/>
      <c r="L290" s="85"/>
      <c r="M290" s="85"/>
      <c r="N290" s="86"/>
      <c r="O290" s="86"/>
      <c r="P290" s="86"/>
      <c r="Q290" s="86"/>
      <c r="R290" s="87"/>
      <c r="S290" s="98"/>
      <c r="T290" s="141"/>
      <c r="U290" s="120"/>
      <c r="V290" s="135"/>
      <c r="W290" s="85"/>
      <c r="X290" s="118"/>
      <c r="Z290" s="82"/>
      <c r="AA290" s="82"/>
      <c r="AB290" s="145"/>
      <c r="AC290" s="143"/>
      <c r="AD290" s="152"/>
      <c r="AE290" s="152"/>
      <c r="AF290" s="152"/>
      <c r="AH290" s="84"/>
      <c r="AI290" s="84"/>
      <c r="AJ290" s="84"/>
      <c r="AK290" s="84"/>
      <c r="AL290" s="84"/>
      <c r="AM290" s="84"/>
      <c r="AN290" s="84"/>
      <c r="AO290" s="84"/>
      <c r="AP290" s="84"/>
      <c r="AQ290" s="84"/>
      <c r="AR290" s="84"/>
    </row>
    <row r="291" spans="2:44" s="146" customFormat="1" x14ac:dyDescent="0.2">
      <c r="B291" s="94"/>
      <c r="C291" s="94"/>
      <c r="D291" s="94"/>
      <c r="E291" s="94"/>
      <c r="F291" s="85"/>
      <c r="G291" s="85"/>
      <c r="H291" s="85"/>
      <c r="I291" s="85"/>
      <c r="J291" s="85"/>
      <c r="K291" s="85"/>
      <c r="L291" s="85"/>
      <c r="M291" s="85"/>
      <c r="N291" s="86"/>
      <c r="O291" s="86"/>
      <c r="P291" s="86"/>
      <c r="Q291" s="86"/>
      <c r="R291" s="87"/>
      <c r="S291" s="98"/>
      <c r="T291" s="141"/>
      <c r="U291" s="120"/>
      <c r="V291" s="135"/>
      <c r="W291" s="85"/>
      <c r="X291" s="118"/>
      <c r="Z291" s="82"/>
      <c r="AA291" s="82"/>
      <c r="AB291" s="145"/>
      <c r="AC291" s="143"/>
      <c r="AD291" s="152"/>
      <c r="AE291" s="152"/>
      <c r="AF291" s="152"/>
      <c r="AH291" s="84"/>
      <c r="AI291" s="84"/>
      <c r="AJ291" s="84"/>
      <c r="AK291" s="84"/>
      <c r="AL291" s="84"/>
      <c r="AM291" s="84"/>
      <c r="AN291" s="84"/>
      <c r="AO291" s="84"/>
      <c r="AP291" s="84"/>
      <c r="AQ291" s="84"/>
      <c r="AR291" s="84"/>
    </row>
    <row r="292" spans="2:44" s="146" customFormat="1" x14ac:dyDescent="0.2">
      <c r="B292" s="94"/>
      <c r="C292" s="94"/>
      <c r="D292" s="94"/>
      <c r="E292" s="94"/>
      <c r="F292" s="85"/>
      <c r="G292" s="85"/>
      <c r="H292" s="85"/>
      <c r="I292" s="85"/>
      <c r="J292" s="85"/>
      <c r="K292" s="85"/>
      <c r="L292" s="85"/>
      <c r="M292" s="85"/>
      <c r="N292" s="86"/>
      <c r="O292" s="86"/>
      <c r="P292" s="86"/>
      <c r="Q292" s="86"/>
      <c r="R292" s="87"/>
      <c r="S292" s="98"/>
      <c r="T292" s="141"/>
      <c r="U292" s="120"/>
      <c r="V292" s="135"/>
      <c r="W292" s="85"/>
      <c r="X292" s="118"/>
      <c r="Z292" s="82"/>
      <c r="AA292" s="82"/>
      <c r="AB292" s="145"/>
      <c r="AC292" s="143"/>
      <c r="AD292" s="152"/>
      <c r="AE292" s="152"/>
      <c r="AF292" s="152"/>
      <c r="AH292" s="84"/>
      <c r="AI292" s="84"/>
      <c r="AJ292" s="84"/>
      <c r="AK292" s="84"/>
      <c r="AL292" s="84"/>
      <c r="AM292" s="84"/>
      <c r="AN292" s="84"/>
      <c r="AO292" s="84"/>
      <c r="AP292" s="84"/>
      <c r="AQ292" s="84"/>
      <c r="AR292" s="84"/>
    </row>
    <row r="293" spans="2:44" s="146" customFormat="1" x14ac:dyDescent="0.2">
      <c r="B293" s="94"/>
      <c r="C293" s="94"/>
      <c r="D293" s="94"/>
      <c r="E293" s="94"/>
      <c r="F293" s="85"/>
      <c r="G293" s="85"/>
      <c r="H293" s="85"/>
      <c r="I293" s="85"/>
      <c r="J293" s="85"/>
      <c r="K293" s="85"/>
      <c r="L293" s="85"/>
      <c r="M293" s="85"/>
      <c r="N293" s="86"/>
      <c r="O293" s="86"/>
      <c r="P293" s="86"/>
      <c r="Q293" s="86"/>
      <c r="R293" s="87"/>
      <c r="S293" s="98"/>
      <c r="T293" s="141"/>
      <c r="U293" s="120"/>
      <c r="V293" s="135"/>
      <c r="W293" s="85"/>
      <c r="X293" s="118"/>
      <c r="Z293" s="82"/>
      <c r="AA293" s="82"/>
      <c r="AB293" s="145"/>
      <c r="AC293" s="143"/>
      <c r="AD293" s="152"/>
      <c r="AE293" s="152"/>
      <c r="AF293" s="152"/>
      <c r="AH293" s="84"/>
      <c r="AI293" s="84"/>
      <c r="AJ293" s="84"/>
      <c r="AK293" s="84"/>
      <c r="AL293" s="84"/>
      <c r="AM293" s="84"/>
      <c r="AN293" s="84"/>
      <c r="AO293" s="84"/>
      <c r="AP293" s="84"/>
      <c r="AQ293" s="84"/>
      <c r="AR293" s="84"/>
    </row>
    <row r="294" spans="2:44" s="146" customFormat="1" x14ac:dyDescent="0.2">
      <c r="B294" s="94"/>
      <c r="C294" s="94"/>
      <c r="D294" s="94"/>
      <c r="E294" s="94"/>
      <c r="F294" s="85"/>
      <c r="G294" s="85"/>
      <c r="H294" s="85"/>
      <c r="I294" s="85"/>
      <c r="J294" s="85"/>
      <c r="K294" s="85"/>
      <c r="L294" s="85"/>
      <c r="M294" s="85"/>
      <c r="N294" s="86"/>
      <c r="O294" s="86"/>
      <c r="P294" s="86"/>
      <c r="Q294" s="86"/>
      <c r="R294" s="87"/>
      <c r="S294" s="98"/>
      <c r="T294" s="141"/>
      <c r="U294" s="120"/>
      <c r="V294" s="135"/>
      <c r="W294" s="85"/>
      <c r="X294" s="118"/>
      <c r="Z294" s="82"/>
      <c r="AA294" s="82"/>
      <c r="AB294" s="145"/>
      <c r="AC294" s="143"/>
      <c r="AD294" s="152"/>
      <c r="AE294" s="152"/>
      <c r="AF294" s="152"/>
      <c r="AH294" s="84"/>
      <c r="AI294" s="84"/>
      <c r="AJ294" s="84"/>
      <c r="AK294" s="84"/>
      <c r="AL294" s="84"/>
      <c r="AM294" s="84"/>
      <c r="AN294" s="84"/>
      <c r="AO294" s="84"/>
      <c r="AP294" s="84"/>
      <c r="AQ294" s="84"/>
      <c r="AR294" s="84"/>
    </row>
    <row r="295" spans="2:44" s="146" customFormat="1" x14ac:dyDescent="0.2">
      <c r="B295" s="94"/>
      <c r="C295" s="94"/>
      <c r="D295" s="94"/>
      <c r="E295" s="94"/>
      <c r="F295" s="85"/>
      <c r="G295" s="85"/>
      <c r="H295" s="85"/>
      <c r="I295" s="85"/>
      <c r="J295" s="85"/>
      <c r="K295" s="85"/>
      <c r="L295" s="85"/>
      <c r="M295" s="85"/>
      <c r="N295" s="86"/>
      <c r="O295" s="86"/>
      <c r="P295" s="86"/>
      <c r="Q295" s="86"/>
      <c r="R295" s="87"/>
      <c r="S295" s="98"/>
      <c r="T295" s="141"/>
      <c r="U295" s="120"/>
      <c r="V295" s="135"/>
      <c r="W295" s="85"/>
      <c r="X295" s="118"/>
      <c r="Z295" s="82"/>
      <c r="AA295" s="82"/>
      <c r="AB295" s="145"/>
      <c r="AC295" s="143"/>
      <c r="AD295" s="152"/>
      <c r="AE295" s="152"/>
      <c r="AF295" s="152"/>
      <c r="AH295" s="84"/>
      <c r="AI295" s="84"/>
      <c r="AJ295" s="84"/>
      <c r="AK295" s="84"/>
      <c r="AL295" s="84"/>
      <c r="AM295" s="84"/>
      <c r="AN295" s="84"/>
      <c r="AO295" s="84"/>
      <c r="AP295" s="84"/>
      <c r="AQ295" s="84"/>
      <c r="AR295" s="84"/>
    </row>
    <row r="296" spans="2:44" s="146" customFormat="1" x14ac:dyDescent="0.2">
      <c r="B296" s="94"/>
      <c r="C296" s="94"/>
      <c r="D296" s="94"/>
      <c r="E296" s="94"/>
      <c r="F296" s="85"/>
      <c r="G296" s="85"/>
      <c r="H296" s="85"/>
      <c r="I296" s="85"/>
      <c r="J296" s="85"/>
      <c r="K296" s="85"/>
      <c r="L296" s="85"/>
      <c r="M296" s="85"/>
      <c r="N296" s="86"/>
      <c r="O296" s="86"/>
      <c r="P296" s="86"/>
      <c r="Q296" s="86"/>
      <c r="R296" s="87"/>
      <c r="S296" s="98"/>
      <c r="T296" s="141"/>
      <c r="U296" s="120"/>
      <c r="V296" s="135"/>
      <c r="W296" s="85"/>
      <c r="X296" s="118"/>
      <c r="Z296" s="82"/>
      <c r="AA296" s="82"/>
      <c r="AB296" s="145"/>
      <c r="AC296" s="143"/>
      <c r="AD296" s="152"/>
      <c r="AE296" s="152"/>
      <c r="AF296" s="152"/>
      <c r="AH296" s="84"/>
      <c r="AI296" s="84"/>
      <c r="AJ296" s="84"/>
      <c r="AK296" s="84"/>
      <c r="AL296" s="84"/>
      <c r="AM296" s="84"/>
      <c r="AN296" s="84"/>
      <c r="AO296" s="84"/>
      <c r="AP296" s="84"/>
      <c r="AQ296" s="84"/>
      <c r="AR296" s="84"/>
    </row>
    <row r="297" spans="2:44" s="146" customFormat="1" x14ac:dyDescent="0.2">
      <c r="B297" s="94"/>
      <c r="C297" s="94"/>
      <c r="D297" s="94"/>
      <c r="E297" s="94"/>
      <c r="F297" s="85"/>
      <c r="G297" s="85"/>
      <c r="H297" s="85"/>
      <c r="I297" s="85"/>
      <c r="J297" s="85"/>
      <c r="K297" s="85"/>
      <c r="L297" s="85"/>
      <c r="M297" s="85"/>
      <c r="N297" s="86"/>
      <c r="O297" s="86"/>
      <c r="P297" s="86"/>
      <c r="Q297" s="86"/>
      <c r="R297" s="87"/>
      <c r="S297" s="98"/>
      <c r="T297" s="141"/>
      <c r="U297" s="120"/>
      <c r="V297" s="135"/>
      <c r="W297" s="85"/>
      <c r="X297" s="118"/>
      <c r="Z297" s="82"/>
      <c r="AA297" s="82"/>
      <c r="AB297" s="145"/>
      <c r="AC297" s="143"/>
      <c r="AD297" s="152"/>
      <c r="AE297" s="152"/>
      <c r="AF297" s="152"/>
      <c r="AH297" s="84"/>
      <c r="AI297" s="84"/>
      <c r="AJ297" s="84"/>
      <c r="AK297" s="84"/>
      <c r="AL297" s="84"/>
      <c r="AM297" s="84"/>
      <c r="AN297" s="84"/>
      <c r="AO297" s="84"/>
      <c r="AP297" s="84"/>
      <c r="AQ297" s="84"/>
      <c r="AR297" s="84"/>
    </row>
    <row r="298" spans="2:44" s="146" customFormat="1" x14ac:dyDescent="0.2">
      <c r="B298" s="94"/>
      <c r="C298" s="94"/>
      <c r="D298" s="94"/>
      <c r="E298" s="94"/>
      <c r="F298" s="85"/>
      <c r="G298" s="85"/>
      <c r="H298" s="85"/>
      <c r="I298" s="85"/>
      <c r="J298" s="85"/>
      <c r="K298" s="85"/>
      <c r="L298" s="85"/>
      <c r="M298" s="85"/>
      <c r="N298" s="86"/>
      <c r="O298" s="86"/>
      <c r="P298" s="86"/>
      <c r="Q298" s="86"/>
      <c r="R298" s="87"/>
      <c r="S298" s="98"/>
      <c r="T298" s="141"/>
      <c r="U298" s="120"/>
      <c r="V298" s="135"/>
      <c r="W298" s="85"/>
      <c r="X298" s="118"/>
      <c r="Z298" s="82"/>
      <c r="AA298" s="82"/>
      <c r="AB298" s="145"/>
      <c r="AC298" s="143"/>
      <c r="AD298" s="152"/>
      <c r="AE298" s="152"/>
      <c r="AF298" s="152"/>
      <c r="AH298" s="84"/>
      <c r="AI298" s="84"/>
      <c r="AJ298" s="84"/>
      <c r="AK298" s="84"/>
      <c r="AL298" s="84"/>
      <c r="AM298" s="84"/>
      <c r="AN298" s="84"/>
      <c r="AO298" s="84"/>
      <c r="AP298" s="84"/>
      <c r="AQ298" s="84"/>
      <c r="AR298" s="84"/>
    </row>
    <row r="299" spans="2:44" s="146" customFormat="1" x14ac:dyDescent="0.2">
      <c r="B299" s="94"/>
      <c r="C299" s="94"/>
      <c r="D299" s="94"/>
      <c r="E299" s="94"/>
      <c r="F299" s="85"/>
      <c r="G299" s="85"/>
      <c r="H299" s="85"/>
      <c r="I299" s="85"/>
      <c r="J299" s="85"/>
      <c r="K299" s="85"/>
      <c r="L299" s="85"/>
      <c r="M299" s="85"/>
      <c r="N299" s="86"/>
      <c r="O299" s="86"/>
      <c r="P299" s="86"/>
      <c r="Q299" s="86"/>
      <c r="R299" s="87"/>
      <c r="S299" s="98"/>
      <c r="T299" s="141"/>
      <c r="U299" s="120"/>
      <c r="V299" s="135"/>
      <c r="W299" s="85"/>
      <c r="X299" s="118"/>
      <c r="Z299" s="82"/>
      <c r="AA299" s="82"/>
      <c r="AB299" s="145"/>
      <c r="AC299" s="143"/>
      <c r="AD299" s="152"/>
      <c r="AE299" s="152"/>
      <c r="AF299" s="152"/>
      <c r="AH299" s="84"/>
      <c r="AI299" s="84"/>
      <c r="AJ299" s="84"/>
      <c r="AK299" s="84"/>
      <c r="AL299" s="84"/>
      <c r="AM299" s="84"/>
      <c r="AN299" s="84"/>
      <c r="AO299" s="84"/>
      <c r="AP299" s="84"/>
      <c r="AQ299" s="84"/>
      <c r="AR299" s="84"/>
    </row>
    <row r="300" spans="2:44" s="146" customFormat="1" x14ac:dyDescent="0.2">
      <c r="B300" s="94"/>
      <c r="C300" s="94"/>
      <c r="D300" s="94"/>
      <c r="E300" s="94"/>
      <c r="F300" s="85"/>
      <c r="G300" s="85"/>
      <c r="H300" s="85"/>
      <c r="I300" s="85"/>
      <c r="J300" s="85"/>
      <c r="K300" s="85"/>
      <c r="L300" s="85"/>
      <c r="M300" s="85"/>
      <c r="N300" s="86"/>
      <c r="O300" s="86"/>
      <c r="P300" s="86"/>
      <c r="Q300" s="86"/>
      <c r="R300" s="87"/>
      <c r="S300" s="98"/>
      <c r="T300" s="141"/>
      <c r="U300" s="120"/>
      <c r="V300" s="135"/>
      <c r="W300" s="85"/>
      <c r="X300" s="118"/>
      <c r="Z300" s="82"/>
      <c r="AA300" s="82"/>
      <c r="AB300" s="145"/>
      <c r="AC300" s="143"/>
      <c r="AD300" s="152"/>
      <c r="AE300" s="152"/>
      <c r="AF300" s="152"/>
      <c r="AH300" s="84"/>
      <c r="AI300" s="84"/>
      <c r="AJ300" s="84"/>
      <c r="AK300" s="84"/>
      <c r="AL300" s="84"/>
      <c r="AM300" s="84"/>
      <c r="AN300" s="84"/>
      <c r="AO300" s="84"/>
      <c r="AP300" s="84"/>
      <c r="AQ300" s="84"/>
      <c r="AR300" s="84"/>
    </row>
    <row r="301" spans="2:44" s="146" customFormat="1" x14ac:dyDescent="0.2">
      <c r="B301" s="94"/>
      <c r="C301" s="94"/>
      <c r="D301" s="94"/>
      <c r="E301" s="94"/>
      <c r="F301" s="85"/>
      <c r="G301" s="85"/>
      <c r="H301" s="85"/>
      <c r="I301" s="85"/>
      <c r="J301" s="85"/>
      <c r="K301" s="85"/>
      <c r="L301" s="85"/>
      <c r="M301" s="85"/>
      <c r="N301" s="86"/>
      <c r="O301" s="86"/>
      <c r="P301" s="86"/>
      <c r="Q301" s="86"/>
      <c r="R301" s="87"/>
      <c r="S301" s="98"/>
      <c r="T301" s="141"/>
      <c r="U301" s="120"/>
      <c r="V301" s="135"/>
      <c r="W301" s="85"/>
      <c r="X301" s="118"/>
      <c r="Z301" s="82"/>
      <c r="AA301" s="82"/>
      <c r="AB301" s="145"/>
      <c r="AC301" s="143"/>
      <c r="AD301" s="152"/>
      <c r="AE301" s="152"/>
      <c r="AF301" s="152"/>
      <c r="AH301" s="84"/>
      <c r="AI301" s="84"/>
      <c r="AJ301" s="84"/>
      <c r="AK301" s="84"/>
      <c r="AL301" s="84"/>
      <c r="AM301" s="84"/>
      <c r="AN301" s="84"/>
      <c r="AO301" s="84"/>
      <c r="AP301" s="84"/>
      <c r="AQ301" s="84"/>
      <c r="AR301" s="84"/>
    </row>
    <row r="302" spans="2:44" s="146" customFormat="1" x14ac:dyDescent="0.2">
      <c r="B302" s="94"/>
      <c r="C302" s="94"/>
      <c r="D302" s="94"/>
      <c r="E302" s="94"/>
      <c r="F302" s="85"/>
      <c r="G302" s="85"/>
      <c r="H302" s="85"/>
      <c r="I302" s="85"/>
      <c r="J302" s="85"/>
      <c r="K302" s="85"/>
      <c r="L302" s="85"/>
      <c r="M302" s="85"/>
      <c r="N302" s="86"/>
      <c r="O302" s="86"/>
      <c r="P302" s="86"/>
      <c r="Q302" s="86"/>
      <c r="R302" s="87"/>
      <c r="S302" s="98"/>
      <c r="T302" s="141"/>
      <c r="U302" s="120"/>
      <c r="V302" s="135"/>
      <c r="W302" s="85"/>
      <c r="X302" s="118"/>
      <c r="Z302" s="82"/>
      <c r="AA302" s="82"/>
      <c r="AB302" s="145"/>
      <c r="AC302" s="143"/>
      <c r="AD302" s="152"/>
      <c r="AE302" s="152"/>
      <c r="AF302" s="152"/>
      <c r="AH302" s="84"/>
      <c r="AI302" s="84"/>
      <c r="AJ302" s="84"/>
      <c r="AK302" s="84"/>
      <c r="AL302" s="84"/>
      <c r="AM302" s="84"/>
      <c r="AN302" s="84"/>
      <c r="AO302" s="84"/>
      <c r="AP302" s="84"/>
      <c r="AQ302" s="84"/>
      <c r="AR302" s="84"/>
    </row>
    <row r="303" spans="2:44" s="146" customFormat="1" x14ac:dyDescent="0.2">
      <c r="B303" s="94"/>
      <c r="C303" s="94"/>
      <c r="D303" s="94"/>
      <c r="E303" s="94"/>
      <c r="F303" s="85"/>
      <c r="G303" s="85"/>
      <c r="H303" s="85"/>
      <c r="I303" s="85"/>
      <c r="J303" s="85"/>
      <c r="K303" s="85"/>
      <c r="L303" s="85"/>
      <c r="M303" s="85"/>
      <c r="N303" s="86"/>
      <c r="O303" s="86"/>
      <c r="P303" s="86"/>
      <c r="Q303" s="86"/>
      <c r="R303" s="87"/>
      <c r="S303" s="98"/>
      <c r="T303" s="141"/>
      <c r="U303" s="120"/>
      <c r="V303" s="135"/>
      <c r="W303" s="85"/>
      <c r="X303" s="118"/>
      <c r="Z303" s="82"/>
      <c r="AA303" s="82"/>
      <c r="AB303" s="145"/>
      <c r="AC303" s="143"/>
      <c r="AD303" s="152"/>
      <c r="AE303" s="152"/>
      <c r="AF303" s="152"/>
      <c r="AH303" s="84"/>
      <c r="AI303" s="84"/>
      <c r="AJ303" s="84"/>
      <c r="AK303" s="84"/>
      <c r="AL303" s="84"/>
      <c r="AM303" s="84"/>
      <c r="AN303" s="84"/>
      <c r="AO303" s="84"/>
      <c r="AP303" s="84"/>
      <c r="AQ303" s="84"/>
      <c r="AR303" s="84"/>
    </row>
    <row r="304" spans="2:44" s="146" customFormat="1" x14ac:dyDescent="0.2">
      <c r="B304" s="94"/>
      <c r="C304" s="94"/>
      <c r="D304" s="94"/>
      <c r="E304" s="94"/>
      <c r="F304" s="85"/>
      <c r="G304" s="85"/>
      <c r="H304" s="85"/>
      <c r="I304" s="85"/>
      <c r="J304" s="85"/>
      <c r="K304" s="85"/>
      <c r="L304" s="85"/>
      <c r="M304" s="85"/>
      <c r="N304" s="86"/>
      <c r="O304" s="86"/>
      <c r="P304" s="86"/>
      <c r="Q304" s="86"/>
      <c r="R304" s="87"/>
      <c r="S304" s="98"/>
      <c r="T304" s="141"/>
      <c r="U304" s="120"/>
      <c r="V304" s="135"/>
      <c r="W304" s="85"/>
      <c r="X304" s="118"/>
      <c r="Z304" s="82"/>
      <c r="AA304" s="82"/>
      <c r="AB304" s="145"/>
      <c r="AC304" s="143"/>
      <c r="AD304" s="152"/>
      <c r="AE304" s="152"/>
      <c r="AF304" s="152"/>
      <c r="AH304" s="84"/>
      <c r="AI304" s="84"/>
      <c r="AJ304" s="84"/>
      <c r="AK304" s="84"/>
      <c r="AL304" s="84"/>
      <c r="AM304" s="84"/>
      <c r="AN304" s="84"/>
      <c r="AO304" s="84"/>
      <c r="AP304" s="84"/>
      <c r="AQ304" s="84"/>
      <c r="AR304" s="84"/>
    </row>
    <row r="305" spans="2:44" s="146" customFormat="1" x14ac:dyDescent="0.2">
      <c r="B305" s="94"/>
      <c r="C305" s="94"/>
      <c r="D305" s="94"/>
      <c r="E305" s="94"/>
      <c r="F305" s="85"/>
      <c r="G305" s="85"/>
      <c r="H305" s="85"/>
      <c r="I305" s="85"/>
      <c r="J305" s="85"/>
      <c r="K305" s="85"/>
      <c r="L305" s="85"/>
      <c r="M305" s="85"/>
      <c r="N305" s="86"/>
      <c r="O305" s="86"/>
      <c r="P305" s="86"/>
      <c r="Q305" s="86"/>
      <c r="R305" s="87"/>
      <c r="S305" s="98"/>
      <c r="T305" s="141"/>
      <c r="U305" s="120"/>
      <c r="V305" s="135"/>
      <c r="W305" s="85"/>
      <c r="X305" s="118"/>
      <c r="Z305" s="82"/>
      <c r="AA305" s="82"/>
      <c r="AB305" s="145"/>
      <c r="AC305" s="143"/>
      <c r="AD305" s="152"/>
      <c r="AE305" s="152"/>
      <c r="AF305" s="152"/>
      <c r="AH305" s="84"/>
      <c r="AI305" s="84"/>
      <c r="AJ305" s="84"/>
      <c r="AK305" s="84"/>
      <c r="AL305" s="84"/>
      <c r="AM305" s="84"/>
      <c r="AN305" s="84"/>
      <c r="AO305" s="84"/>
      <c r="AP305" s="84"/>
      <c r="AQ305" s="84"/>
      <c r="AR305" s="84"/>
    </row>
    <row r="306" spans="2:44" s="146" customFormat="1" x14ac:dyDescent="0.2">
      <c r="B306" s="94"/>
      <c r="C306" s="94"/>
      <c r="D306" s="94"/>
      <c r="E306" s="94"/>
      <c r="F306" s="85"/>
      <c r="G306" s="85"/>
      <c r="H306" s="85"/>
      <c r="I306" s="85"/>
      <c r="J306" s="85"/>
      <c r="K306" s="85"/>
      <c r="L306" s="85"/>
      <c r="M306" s="85"/>
      <c r="N306" s="86"/>
      <c r="O306" s="86"/>
      <c r="P306" s="86"/>
      <c r="Q306" s="86"/>
      <c r="R306" s="87"/>
      <c r="S306" s="98"/>
      <c r="T306" s="141"/>
      <c r="U306" s="120"/>
      <c r="V306" s="135"/>
      <c r="W306" s="85"/>
      <c r="X306" s="118"/>
      <c r="Z306" s="82"/>
      <c r="AA306" s="82"/>
      <c r="AB306" s="145"/>
      <c r="AC306" s="143"/>
      <c r="AD306" s="152"/>
      <c r="AE306" s="152"/>
      <c r="AF306" s="152"/>
      <c r="AH306" s="84"/>
      <c r="AI306" s="84"/>
      <c r="AJ306" s="84"/>
      <c r="AK306" s="84"/>
      <c r="AL306" s="84"/>
      <c r="AM306" s="84"/>
      <c r="AN306" s="84"/>
      <c r="AO306" s="84"/>
      <c r="AP306" s="84"/>
      <c r="AQ306" s="84"/>
      <c r="AR306" s="84"/>
    </row>
    <row r="307" spans="2:44" s="146" customFormat="1" x14ac:dyDescent="0.2">
      <c r="B307" s="94"/>
      <c r="C307" s="94"/>
      <c r="D307" s="94"/>
      <c r="E307" s="94"/>
      <c r="F307" s="85"/>
      <c r="G307" s="85"/>
      <c r="H307" s="85"/>
      <c r="I307" s="85"/>
      <c r="J307" s="85"/>
      <c r="K307" s="85"/>
      <c r="L307" s="85"/>
      <c r="M307" s="85"/>
      <c r="N307" s="86"/>
      <c r="O307" s="86"/>
      <c r="P307" s="86"/>
      <c r="Q307" s="86"/>
      <c r="R307" s="87"/>
      <c r="S307" s="98"/>
      <c r="T307" s="141"/>
      <c r="U307" s="120"/>
      <c r="V307" s="135"/>
      <c r="W307" s="85"/>
      <c r="X307" s="118"/>
      <c r="Z307" s="82"/>
      <c r="AA307" s="82"/>
      <c r="AB307" s="145"/>
      <c r="AC307" s="143"/>
      <c r="AD307" s="152"/>
      <c r="AE307" s="152"/>
      <c r="AF307" s="152"/>
      <c r="AH307" s="84"/>
      <c r="AI307" s="84"/>
      <c r="AJ307" s="84"/>
      <c r="AK307" s="84"/>
      <c r="AL307" s="84"/>
      <c r="AM307" s="84"/>
      <c r="AN307" s="84"/>
      <c r="AO307" s="84"/>
      <c r="AP307" s="84"/>
      <c r="AQ307" s="84"/>
      <c r="AR307" s="84"/>
    </row>
    <row r="308" spans="2:44" s="146" customFormat="1" x14ac:dyDescent="0.2">
      <c r="B308" s="94"/>
      <c r="C308" s="94"/>
      <c r="D308" s="94"/>
      <c r="E308" s="94"/>
      <c r="F308" s="85"/>
      <c r="G308" s="85"/>
      <c r="H308" s="85"/>
      <c r="I308" s="85"/>
      <c r="J308" s="85"/>
      <c r="K308" s="85"/>
      <c r="L308" s="85"/>
      <c r="M308" s="85"/>
      <c r="N308" s="86"/>
      <c r="O308" s="86"/>
      <c r="P308" s="86"/>
      <c r="Q308" s="86"/>
      <c r="R308" s="87"/>
      <c r="S308" s="98"/>
      <c r="T308" s="141"/>
      <c r="U308" s="120"/>
      <c r="V308" s="135"/>
      <c r="W308" s="85"/>
      <c r="X308" s="118"/>
      <c r="Z308" s="82"/>
      <c r="AA308" s="82"/>
      <c r="AB308" s="145"/>
      <c r="AC308" s="143"/>
      <c r="AD308" s="152"/>
      <c r="AE308" s="152"/>
      <c r="AF308" s="152"/>
      <c r="AH308" s="84"/>
      <c r="AI308" s="84"/>
      <c r="AJ308" s="84"/>
      <c r="AK308" s="84"/>
      <c r="AL308" s="84"/>
      <c r="AM308" s="84"/>
      <c r="AN308" s="84"/>
      <c r="AO308" s="84"/>
      <c r="AP308" s="84"/>
      <c r="AQ308" s="84"/>
      <c r="AR308" s="84"/>
    </row>
    <row r="309" spans="2:44" s="146" customFormat="1" x14ac:dyDescent="0.2">
      <c r="B309" s="94"/>
      <c r="C309" s="94"/>
      <c r="D309" s="94"/>
      <c r="E309" s="94"/>
      <c r="F309" s="85"/>
      <c r="G309" s="85"/>
      <c r="H309" s="85"/>
      <c r="I309" s="85"/>
      <c r="J309" s="85"/>
      <c r="K309" s="85"/>
      <c r="L309" s="85"/>
      <c r="M309" s="85"/>
      <c r="N309" s="86"/>
      <c r="O309" s="86"/>
      <c r="P309" s="86"/>
      <c r="Q309" s="86"/>
      <c r="R309" s="87"/>
      <c r="S309" s="98"/>
      <c r="T309" s="141"/>
      <c r="U309" s="120"/>
      <c r="V309" s="135"/>
      <c r="W309" s="85"/>
      <c r="X309" s="118"/>
      <c r="Z309" s="82"/>
      <c r="AA309" s="82"/>
      <c r="AB309" s="145"/>
      <c r="AC309" s="143"/>
      <c r="AD309" s="152"/>
      <c r="AE309" s="152"/>
      <c r="AF309" s="152"/>
      <c r="AH309" s="84"/>
      <c r="AI309" s="84"/>
      <c r="AJ309" s="84"/>
      <c r="AK309" s="84"/>
      <c r="AL309" s="84"/>
      <c r="AM309" s="84"/>
      <c r="AN309" s="84"/>
      <c r="AO309" s="84"/>
      <c r="AP309" s="84"/>
      <c r="AQ309" s="84"/>
      <c r="AR309" s="84"/>
    </row>
    <row r="310" spans="2:44" s="146" customFormat="1" x14ac:dyDescent="0.2">
      <c r="B310" s="94"/>
      <c r="C310" s="94"/>
      <c r="D310" s="94"/>
      <c r="E310" s="94"/>
      <c r="F310" s="85"/>
      <c r="G310" s="85"/>
      <c r="H310" s="85"/>
      <c r="I310" s="85"/>
      <c r="J310" s="85"/>
      <c r="K310" s="85"/>
      <c r="L310" s="85"/>
      <c r="M310" s="85"/>
      <c r="N310" s="86"/>
      <c r="O310" s="86"/>
      <c r="P310" s="86"/>
      <c r="Q310" s="86"/>
      <c r="R310" s="87"/>
      <c r="S310" s="98"/>
      <c r="T310" s="141"/>
      <c r="U310" s="120"/>
      <c r="V310" s="135"/>
      <c r="W310" s="85"/>
      <c r="X310" s="118"/>
      <c r="Z310" s="82"/>
      <c r="AA310" s="82"/>
      <c r="AB310" s="145"/>
      <c r="AC310" s="143"/>
      <c r="AD310" s="152"/>
      <c r="AE310" s="152"/>
      <c r="AF310" s="152"/>
      <c r="AH310" s="84"/>
      <c r="AI310" s="84"/>
      <c r="AJ310" s="84"/>
      <c r="AK310" s="84"/>
      <c r="AL310" s="84"/>
      <c r="AM310" s="84"/>
      <c r="AN310" s="84"/>
      <c r="AO310" s="84"/>
      <c r="AP310" s="84"/>
      <c r="AQ310" s="84"/>
      <c r="AR310" s="84"/>
    </row>
    <row r="311" spans="2:44" s="146" customFormat="1" x14ac:dyDescent="0.2">
      <c r="B311" s="94"/>
      <c r="C311" s="94"/>
      <c r="D311" s="94"/>
      <c r="E311" s="94"/>
      <c r="F311" s="85"/>
      <c r="G311" s="85"/>
      <c r="H311" s="85"/>
      <c r="I311" s="85"/>
      <c r="J311" s="85"/>
      <c r="K311" s="85"/>
      <c r="L311" s="85"/>
      <c r="M311" s="85"/>
      <c r="N311" s="86"/>
      <c r="O311" s="86"/>
      <c r="P311" s="86"/>
      <c r="Q311" s="86"/>
      <c r="R311" s="87"/>
      <c r="S311" s="98"/>
      <c r="T311" s="141"/>
      <c r="U311" s="120"/>
      <c r="V311" s="135"/>
      <c r="W311" s="85"/>
      <c r="X311" s="118"/>
      <c r="Z311" s="82"/>
      <c r="AA311" s="82"/>
      <c r="AB311" s="145"/>
      <c r="AC311" s="143"/>
      <c r="AD311" s="152"/>
      <c r="AE311" s="152"/>
      <c r="AF311" s="152"/>
      <c r="AH311" s="84"/>
      <c r="AI311" s="84"/>
      <c r="AJ311" s="84"/>
      <c r="AK311" s="84"/>
      <c r="AL311" s="84"/>
      <c r="AM311" s="84"/>
      <c r="AN311" s="84"/>
      <c r="AO311" s="84"/>
      <c r="AP311" s="84"/>
      <c r="AQ311" s="84"/>
      <c r="AR311" s="84"/>
    </row>
    <row r="312" spans="2:44" s="146" customFormat="1" x14ac:dyDescent="0.2">
      <c r="B312" s="94"/>
      <c r="C312" s="94"/>
      <c r="D312" s="94"/>
      <c r="E312" s="94"/>
      <c r="F312" s="85"/>
      <c r="G312" s="85"/>
      <c r="H312" s="85"/>
      <c r="I312" s="85"/>
      <c r="J312" s="85"/>
      <c r="K312" s="85"/>
      <c r="L312" s="85"/>
      <c r="M312" s="85"/>
      <c r="N312" s="86"/>
      <c r="O312" s="86"/>
      <c r="P312" s="86"/>
      <c r="Q312" s="86"/>
      <c r="R312" s="87"/>
      <c r="S312" s="98"/>
      <c r="T312" s="141"/>
      <c r="U312" s="120"/>
      <c r="V312" s="135"/>
      <c r="W312" s="85"/>
      <c r="X312" s="118"/>
      <c r="Z312" s="82"/>
      <c r="AA312" s="82"/>
      <c r="AB312" s="145"/>
      <c r="AC312" s="143"/>
      <c r="AD312" s="152"/>
      <c r="AE312" s="152"/>
      <c r="AF312" s="152"/>
      <c r="AH312" s="84"/>
      <c r="AI312" s="84"/>
      <c r="AJ312" s="84"/>
      <c r="AK312" s="84"/>
      <c r="AL312" s="84"/>
      <c r="AM312" s="84"/>
      <c r="AN312" s="84"/>
      <c r="AO312" s="84"/>
      <c r="AP312" s="84"/>
      <c r="AQ312" s="84"/>
      <c r="AR312" s="84"/>
    </row>
    <row r="313" spans="2:44" s="146" customFormat="1" x14ac:dyDescent="0.2">
      <c r="B313" s="94"/>
      <c r="C313" s="94"/>
      <c r="D313" s="94"/>
      <c r="E313" s="94"/>
      <c r="F313" s="85"/>
      <c r="G313" s="85"/>
      <c r="H313" s="85"/>
      <c r="I313" s="85"/>
      <c r="J313" s="85"/>
      <c r="K313" s="85"/>
      <c r="L313" s="85"/>
      <c r="M313" s="85"/>
      <c r="N313" s="86"/>
      <c r="O313" s="86"/>
      <c r="P313" s="86"/>
      <c r="Q313" s="86"/>
      <c r="R313" s="87"/>
      <c r="S313" s="98"/>
      <c r="T313" s="141"/>
      <c r="U313" s="120"/>
      <c r="V313" s="135"/>
      <c r="W313" s="85"/>
      <c r="X313" s="118"/>
      <c r="Z313" s="82"/>
      <c r="AA313" s="82"/>
      <c r="AB313" s="145"/>
      <c r="AC313" s="143"/>
      <c r="AD313" s="152"/>
      <c r="AE313" s="152"/>
      <c r="AF313" s="152"/>
      <c r="AH313" s="84"/>
      <c r="AI313" s="84"/>
      <c r="AJ313" s="84"/>
      <c r="AK313" s="84"/>
      <c r="AL313" s="84"/>
      <c r="AM313" s="84"/>
      <c r="AN313" s="84"/>
      <c r="AO313" s="84"/>
      <c r="AP313" s="84"/>
      <c r="AQ313" s="84"/>
      <c r="AR313" s="84"/>
    </row>
    <row r="314" spans="2:44" s="146" customFormat="1" x14ac:dyDescent="0.2">
      <c r="B314" s="94"/>
      <c r="C314" s="94"/>
      <c r="D314" s="94"/>
      <c r="E314" s="94"/>
      <c r="F314" s="85"/>
      <c r="G314" s="85"/>
      <c r="H314" s="85"/>
      <c r="I314" s="85"/>
      <c r="J314" s="85"/>
      <c r="K314" s="85"/>
      <c r="L314" s="85"/>
      <c r="M314" s="85"/>
      <c r="N314" s="86"/>
      <c r="O314" s="86"/>
      <c r="P314" s="86"/>
      <c r="Q314" s="86"/>
      <c r="R314" s="87"/>
      <c r="S314" s="98"/>
      <c r="T314" s="141"/>
      <c r="U314" s="120"/>
      <c r="V314" s="135"/>
      <c r="W314" s="85"/>
      <c r="X314" s="118"/>
      <c r="Z314" s="82"/>
      <c r="AA314" s="82"/>
      <c r="AB314" s="145"/>
      <c r="AC314" s="143"/>
      <c r="AD314" s="152"/>
      <c r="AE314" s="152"/>
      <c r="AF314" s="152"/>
      <c r="AH314" s="84"/>
      <c r="AI314" s="84"/>
      <c r="AJ314" s="84"/>
      <c r="AK314" s="84"/>
      <c r="AL314" s="84"/>
      <c r="AM314" s="84"/>
      <c r="AN314" s="84"/>
      <c r="AO314" s="84"/>
      <c r="AP314" s="84"/>
      <c r="AQ314" s="84"/>
      <c r="AR314" s="84"/>
    </row>
    <row r="315" spans="2:44" s="146" customFormat="1" x14ac:dyDescent="0.2">
      <c r="B315" s="94"/>
      <c r="C315" s="94"/>
      <c r="D315" s="94"/>
      <c r="E315" s="94"/>
      <c r="F315" s="85"/>
      <c r="G315" s="85"/>
      <c r="H315" s="85"/>
      <c r="I315" s="85"/>
      <c r="J315" s="85"/>
      <c r="K315" s="85"/>
      <c r="L315" s="85"/>
      <c r="M315" s="85"/>
      <c r="N315" s="86"/>
      <c r="O315" s="86"/>
      <c r="P315" s="86"/>
      <c r="Q315" s="86"/>
      <c r="R315" s="87"/>
      <c r="S315" s="98"/>
      <c r="T315" s="141"/>
      <c r="U315" s="120"/>
      <c r="V315" s="135"/>
      <c r="W315" s="85"/>
      <c r="X315" s="118"/>
      <c r="Z315" s="82"/>
      <c r="AA315" s="82"/>
      <c r="AB315" s="145"/>
      <c r="AC315" s="143"/>
      <c r="AD315" s="152"/>
      <c r="AE315" s="152"/>
      <c r="AF315" s="152"/>
      <c r="AH315" s="84"/>
      <c r="AI315" s="84"/>
      <c r="AJ315" s="84"/>
      <c r="AK315" s="84"/>
      <c r="AL315" s="84"/>
      <c r="AM315" s="84"/>
      <c r="AN315" s="84"/>
      <c r="AO315" s="84"/>
      <c r="AP315" s="84"/>
      <c r="AQ315" s="84"/>
      <c r="AR315" s="84"/>
    </row>
    <row r="316" spans="2:44" s="146" customFormat="1" x14ac:dyDescent="0.2">
      <c r="B316" s="94"/>
      <c r="C316" s="94"/>
      <c r="D316" s="94"/>
      <c r="E316" s="94"/>
      <c r="F316" s="85"/>
      <c r="G316" s="85"/>
      <c r="H316" s="85"/>
      <c r="I316" s="85"/>
      <c r="J316" s="85"/>
      <c r="K316" s="85"/>
      <c r="L316" s="85"/>
      <c r="M316" s="85"/>
      <c r="N316" s="86"/>
      <c r="O316" s="86"/>
      <c r="P316" s="86"/>
      <c r="Q316" s="86"/>
      <c r="R316" s="87"/>
      <c r="S316" s="98"/>
      <c r="T316" s="141"/>
      <c r="U316" s="120"/>
      <c r="V316" s="135"/>
      <c r="W316" s="85"/>
      <c r="X316" s="118"/>
      <c r="Z316" s="82"/>
      <c r="AA316" s="82"/>
      <c r="AB316" s="145"/>
      <c r="AC316" s="143"/>
      <c r="AD316" s="152"/>
      <c r="AE316" s="152"/>
      <c r="AF316" s="152"/>
      <c r="AH316" s="84"/>
      <c r="AI316" s="84"/>
      <c r="AJ316" s="84"/>
      <c r="AK316" s="84"/>
      <c r="AL316" s="84"/>
      <c r="AM316" s="84"/>
      <c r="AN316" s="84"/>
      <c r="AO316" s="84"/>
      <c r="AP316" s="84"/>
      <c r="AQ316" s="84"/>
      <c r="AR316" s="84"/>
    </row>
    <row r="317" spans="2:44" s="146" customFormat="1" x14ac:dyDescent="0.2">
      <c r="B317" s="94"/>
      <c r="C317" s="94"/>
      <c r="D317" s="94"/>
      <c r="E317" s="94"/>
      <c r="F317" s="85"/>
      <c r="G317" s="85"/>
      <c r="H317" s="85"/>
      <c r="I317" s="85"/>
      <c r="J317" s="85"/>
      <c r="K317" s="85"/>
      <c r="L317" s="85"/>
      <c r="M317" s="85"/>
      <c r="N317" s="86"/>
      <c r="O317" s="86"/>
      <c r="P317" s="86"/>
      <c r="Q317" s="86"/>
      <c r="R317" s="87"/>
      <c r="S317" s="98"/>
      <c r="T317" s="141"/>
      <c r="U317" s="120"/>
      <c r="V317" s="135"/>
      <c r="W317" s="85"/>
      <c r="X317" s="118"/>
      <c r="Z317" s="82"/>
      <c r="AA317" s="82"/>
      <c r="AB317" s="145"/>
      <c r="AC317" s="143"/>
      <c r="AD317" s="152"/>
      <c r="AE317" s="152"/>
      <c r="AF317" s="152"/>
      <c r="AH317" s="84"/>
      <c r="AI317" s="84"/>
      <c r="AJ317" s="84"/>
      <c r="AK317" s="84"/>
      <c r="AL317" s="84"/>
      <c r="AM317" s="84"/>
      <c r="AN317" s="84"/>
      <c r="AO317" s="84"/>
      <c r="AP317" s="84"/>
      <c r="AQ317" s="84"/>
      <c r="AR317" s="84"/>
    </row>
    <row r="318" spans="2:44" s="146" customFormat="1" x14ac:dyDescent="0.2">
      <c r="B318" s="94"/>
      <c r="C318" s="94"/>
      <c r="D318" s="94"/>
      <c r="E318" s="94"/>
      <c r="F318" s="85"/>
      <c r="G318" s="85"/>
      <c r="H318" s="85"/>
      <c r="I318" s="85"/>
      <c r="J318" s="85"/>
      <c r="K318" s="85"/>
      <c r="L318" s="85"/>
      <c r="M318" s="85"/>
      <c r="N318" s="86"/>
      <c r="O318" s="86"/>
      <c r="P318" s="86"/>
      <c r="Q318" s="86"/>
      <c r="R318" s="87"/>
      <c r="S318" s="98"/>
      <c r="T318" s="141"/>
      <c r="U318" s="120"/>
      <c r="V318" s="135"/>
      <c r="W318" s="85"/>
      <c r="X318" s="118"/>
      <c r="Z318" s="82"/>
      <c r="AA318" s="82"/>
      <c r="AB318" s="145"/>
      <c r="AC318" s="143"/>
      <c r="AD318" s="152"/>
      <c r="AE318" s="152"/>
      <c r="AF318" s="152"/>
      <c r="AH318" s="84"/>
      <c r="AI318" s="84"/>
      <c r="AJ318" s="84"/>
      <c r="AK318" s="84"/>
      <c r="AL318" s="84"/>
      <c r="AM318" s="84"/>
      <c r="AN318" s="84"/>
      <c r="AO318" s="84"/>
      <c r="AP318" s="84"/>
      <c r="AQ318" s="84"/>
      <c r="AR318" s="84"/>
    </row>
    <row r="319" spans="2:44" s="146" customFormat="1" x14ac:dyDescent="0.2">
      <c r="B319" s="94"/>
      <c r="C319" s="94"/>
      <c r="D319" s="94"/>
      <c r="E319" s="94"/>
      <c r="F319" s="85"/>
      <c r="G319" s="85"/>
      <c r="H319" s="85"/>
      <c r="I319" s="85"/>
      <c r="J319" s="85"/>
      <c r="K319" s="85"/>
      <c r="L319" s="85"/>
      <c r="M319" s="85"/>
      <c r="N319" s="86"/>
      <c r="O319" s="86"/>
      <c r="P319" s="86"/>
      <c r="Q319" s="86"/>
      <c r="R319" s="87"/>
      <c r="S319" s="98"/>
      <c r="T319" s="141"/>
      <c r="U319" s="120"/>
      <c r="V319" s="135"/>
      <c r="W319" s="85"/>
      <c r="X319" s="118"/>
      <c r="Z319" s="82"/>
      <c r="AA319" s="82"/>
      <c r="AB319" s="145"/>
      <c r="AC319" s="143"/>
      <c r="AD319" s="152"/>
      <c r="AE319" s="152"/>
      <c r="AF319" s="152"/>
      <c r="AH319" s="84"/>
      <c r="AI319" s="84"/>
      <c r="AJ319" s="84"/>
      <c r="AK319" s="84"/>
      <c r="AL319" s="84"/>
      <c r="AM319" s="84"/>
      <c r="AN319" s="84"/>
      <c r="AO319" s="84"/>
      <c r="AP319" s="84"/>
      <c r="AQ319" s="84"/>
      <c r="AR319" s="84"/>
    </row>
    <row r="320" spans="2:44" s="146" customFormat="1" x14ac:dyDescent="0.2">
      <c r="B320" s="94"/>
      <c r="C320" s="94"/>
      <c r="D320" s="94"/>
      <c r="E320" s="94"/>
      <c r="F320" s="85"/>
      <c r="G320" s="85"/>
      <c r="H320" s="85"/>
      <c r="I320" s="85"/>
      <c r="J320" s="85"/>
      <c r="K320" s="85"/>
      <c r="L320" s="85"/>
      <c r="M320" s="85"/>
      <c r="N320" s="86"/>
      <c r="O320" s="86"/>
      <c r="P320" s="86"/>
      <c r="Q320" s="86"/>
      <c r="R320" s="87"/>
      <c r="S320" s="98"/>
      <c r="T320" s="141"/>
      <c r="U320" s="120"/>
      <c r="V320" s="135"/>
      <c r="W320" s="85"/>
      <c r="X320" s="118"/>
      <c r="Z320" s="82"/>
      <c r="AA320" s="82"/>
      <c r="AB320" s="145"/>
      <c r="AC320" s="143"/>
      <c r="AD320" s="152"/>
      <c r="AE320" s="152"/>
      <c r="AF320" s="152"/>
      <c r="AH320" s="84"/>
      <c r="AI320" s="84"/>
      <c r="AJ320" s="84"/>
      <c r="AK320" s="84"/>
      <c r="AL320" s="84"/>
      <c r="AM320" s="84"/>
      <c r="AN320" s="84"/>
      <c r="AO320" s="84"/>
      <c r="AP320" s="84"/>
      <c r="AQ320" s="84"/>
      <c r="AR320" s="84"/>
    </row>
    <row r="321" spans="2:44" s="146" customFormat="1" x14ac:dyDescent="0.2">
      <c r="B321" s="94"/>
      <c r="C321" s="94"/>
      <c r="D321" s="94"/>
      <c r="E321" s="94"/>
      <c r="F321" s="85"/>
      <c r="G321" s="85"/>
      <c r="H321" s="85"/>
      <c r="I321" s="85"/>
      <c r="J321" s="85"/>
      <c r="K321" s="85"/>
      <c r="L321" s="85"/>
      <c r="M321" s="85"/>
      <c r="N321" s="86"/>
      <c r="O321" s="86"/>
      <c r="P321" s="86"/>
      <c r="Q321" s="86"/>
      <c r="R321" s="87"/>
      <c r="S321" s="98"/>
      <c r="T321" s="141"/>
      <c r="U321" s="120"/>
      <c r="V321" s="135"/>
      <c r="W321" s="85"/>
      <c r="X321" s="118"/>
      <c r="Z321" s="82"/>
      <c r="AA321" s="82"/>
      <c r="AB321" s="145"/>
      <c r="AC321" s="143"/>
      <c r="AD321" s="152"/>
      <c r="AE321" s="152"/>
      <c r="AF321" s="152"/>
      <c r="AH321" s="84"/>
      <c r="AI321" s="84"/>
      <c r="AJ321" s="84"/>
      <c r="AK321" s="84"/>
      <c r="AL321" s="84"/>
      <c r="AM321" s="84"/>
      <c r="AN321" s="84"/>
      <c r="AO321" s="84"/>
      <c r="AP321" s="84"/>
      <c r="AQ321" s="84"/>
      <c r="AR321" s="84"/>
    </row>
    <row r="322" spans="2:44" s="146" customFormat="1" x14ac:dyDescent="0.2">
      <c r="B322" s="94"/>
      <c r="C322" s="94"/>
      <c r="D322" s="94"/>
      <c r="E322" s="94"/>
      <c r="F322" s="85"/>
      <c r="G322" s="85"/>
      <c r="H322" s="85"/>
      <c r="I322" s="85"/>
      <c r="J322" s="85"/>
      <c r="K322" s="85"/>
      <c r="L322" s="85"/>
      <c r="M322" s="85"/>
      <c r="N322" s="86"/>
      <c r="O322" s="86"/>
      <c r="P322" s="86"/>
      <c r="Q322" s="86"/>
      <c r="R322" s="87"/>
      <c r="S322" s="98"/>
      <c r="T322" s="141"/>
      <c r="U322" s="120"/>
      <c r="V322" s="135"/>
      <c r="W322" s="85"/>
      <c r="X322" s="118"/>
      <c r="Z322" s="82"/>
      <c r="AA322" s="82"/>
      <c r="AB322" s="145"/>
      <c r="AC322" s="143"/>
      <c r="AD322" s="152"/>
      <c r="AE322" s="152"/>
      <c r="AF322" s="152"/>
      <c r="AH322" s="84"/>
      <c r="AI322" s="84"/>
      <c r="AJ322" s="84"/>
      <c r="AK322" s="84"/>
      <c r="AL322" s="84"/>
      <c r="AM322" s="84"/>
      <c r="AN322" s="84"/>
      <c r="AO322" s="84"/>
      <c r="AP322" s="84"/>
      <c r="AQ322" s="84"/>
      <c r="AR322" s="84"/>
    </row>
    <row r="323" spans="2:44" s="146" customFormat="1" x14ac:dyDescent="0.2">
      <c r="B323" s="94"/>
      <c r="C323" s="94"/>
      <c r="D323" s="94"/>
      <c r="E323" s="94"/>
      <c r="F323" s="85"/>
      <c r="G323" s="85"/>
      <c r="H323" s="85"/>
      <c r="I323" s="85"/>
      <c r="J323" s="85"/>
      <c r="K323" s="85"/>
      <c r="L323" s="85"/>
      <c r="M323" s="85"/>
      <c r="N323" s="86"/>
      <c r="O323" s="86"/>
      <c r="P323" s="86"/>
      <c r="Q323" s="86"/>
      <c r="R323" s="87"/>
      <c r="S323" s="98"/>
      <c r="T323" s="141"/>
      <c r="U323" s="120"/>
      <c r="V323" s="135"/>
      <c r="W323" s="85"/>
      <c r="X323" s="118"/>
      <c r="Z323" s="82"/>
      <c r="AA323" s="82"/>
      <c r="AB323" s="145"/>
      <c r="AC323" s="143"/>
      <c r="AD323" s="152"/>
      <c r="AE323" s="152"/>
      <c r="AF323" s="152"/>
      <c r="AH323" s="84"/>
      <c r="AI323" s="84"/>
      <c r="AJ323" s="84"/>
      <c r="AK323" s="84"/>
      <c r="AL323" s="84"/>
      <c r="AM323" s="84"/>
      <c r="AN323" s="84"/>
      <c r="AO323" s="84"/>
      <c r="AP323" s="84"/>
      <c r="AQ323" s="84"/>
      <c r="AR323" s="84"/>
    </row>
    <row r="324" spans="2:44" s="146" customFormat="1" x14ac:dyDescent="0.2">
      <c r="B324" s="94"/>
      <c r="C324" s="94"/>
      <c r="D324" s="94"/>
      <c r="E324" s="94"/>
      <c r="F324" s="85"/>
      <c r="G324" s="85"/>
      <c r="H324" s="85"/>
      <c r="I324" s="85"/>
      <c r="J324" s="85"/>
      <c r="K324" s="85"/>
      <c r="L324" s="85"/>
      <c r="M324" s="85"/>
      <c r="N324" s="86"/>
      <c r="O324" s="86"/>
      <c r="P324" s="86"/>
      <c r="Q324" s="86"/>
      <c r="R324" s="87"/>
      <c r="S324" s="98"/>
      <c r="T324" s="141"/>
      <c r="U324" s="120"/>
      <c r="V324" s="135"/>
      <c r="W324" s="85"/>
      <c r="X324" s="118"/>
      <c r="Z324" s="82"/>
      <c r="AA324" s="82"/>
      <c r="AB324" s="145"/>
      <c r="AC324" s="143"/>
      <c r="AD324" s="152"/>
      <c r="AE324" s="152"/>
      <c r="AF324" s="152"/>
      <c r="AH324" s="84"/>
      <c r="AI324" s="84"/>
      <c r="AJ324" s="84"/>
      <c r="AK324" s="84"/>
      <c r="AL324" s="84"/>
      <c r="AM324" s="84"/>
      <c r="AN324" s="84"/>
      <c r="AO324" s="84"/>
      <c r="AP324" s="84"/>
      <c r="AQ324" s="84"/>
      <c r="AR324" s="84"/>
    </row>
    <row r="325" spans="2:44" s="146" customFormat="1" x14ac:dyDescent="0.2">
      <c r="B325" s="94"/>
      <c r="C325" s="94"/>
      <c r="D325" s="94"/>
      <c r="E325" s="94"/>
      <c r="F325" s="85"/>
      <c r="G325" s="85"/>
      <c r="H325" s="85"/>
      <c r="I325" s="85"/>
      <c r="J325" s="85"/>
      <c r="K325" s="85"/>
      <c r="L325" s="85"/>
      <c r="M325" s="85"/>
      <c r="N325" s="86"/>
      <c r="O325" s="86"/>
      <c r="P325" s="86"/>
      <c r="Q325" s="86"/>
      <c r="R325" s="87"/>
      <c r="S325" s="98"/>
      <c r="T325" s="141"/>
      <c r="U325" s="120"/>
      <c r="V325" s="135"/>
      <c r="W325" s="85"/>
      <c r="X325" s="118"/>
      <c r="Z325" s="82"/>
      <c r="AA325" s="82"/>
      <c r="AB325" s="145"/>
      <c r="AC325" s="143"/>
      <c r="AD325" s="152"/>
      <c r="AE325" s="152"/>
      <c r="AF325" s="152"/>
      <c r="AH325" s="84"/>
      <c r="AI325" s="84"/>
      <c r="AJ325" s="84"/>
      <c r="AK325" s="84"/>
      <c r="AL325" s="84"/>
      <c r="AM325" s="84"/>
      <c r="AN325" s="84"/>
      <c r="AO325" s="84"/>
      <c r="AP325" s="84"/>
      <c r="AQ325" s="84"/>
      <c r="AR325" s="84"/>
    </row>
    <row r="326" spans="2:44" s="146" customFormat="1" x14ac:dyDescent="0.2">
      <c r="B326" s="94"/>
      <c r="C326" s="94"/>
      <c r="D326" s="94"/>
      <c r="E326" s="94"/>
      <c r="F326" s="85"/>
      <c r="G326" s="85"/>
      <c r="H326" s="85"/>
      <c r="I326" s="85"/>
      <c r="J326" s="85"/>
      <c r="K326" s="85"/>
      <c r="L326" s="85"/>
      <c r="M326" s="85"/>
      <c r="N326" s="86"/>
      <c r="O326" s="86"/>
      <c r="P326" s="86"/>
      <c r="Q326" s="86"/>
      <c r="R326" s="87"/>
      <c r="S326" s="98"/>
      <c r="T326" s="141"/>
      <c r="U326" s="120"/>
      <c r="V326" s="135"/>
      <c r="W326" s="85"/>
      <c r="X326" s="118"/>
      <c r="Z326" s="82"/>
      <c r="AA326" s="82"/>
      <c r="AB326" s="145"/>
      <c r="AC326" s="143"/>
      <c r="AD326" s="152"/>
      <c r="AE326" s="152"/>
      <c r="AF326" s="152"/>
      <c r="AH326" s="84"/>
      <c r="AI326" s="84"/>
      <c r="AJ326" s="84"/>
      <c r="AK326" s="84"/>
      <c r="AL326" s="84"/>
      <c r="AM326" s="84"/>
      <c r="AN326" s="84"/>
      <c r="AO326" s="84"/>
      <c r="AP326" s="84"/>
      <c r="AQ326" s="84"/>
      <c r="AR326" s="84"/>
    </row>
    <row r="327" spans="2:44" s="146" customFormat="1" x14ac:dyDescent="0.2">
      <c r="B327" s="94"/>
      <c r="C327" s="94"/>
      <c r="D327" s="94"/>
      <c r="E327" s="94"/>
      <c r="F327" s="85"/>
      <c r="G327" s="85"/>
      <c r="H327" s="85"/>
      <c r="I327" s="85"/>
      <c r="J327" s="85"/>
      <c r="K327" s="85"/>
      <c r="L327" s="85"/>
      <c r="M327" s="85"/>
      <c r="N327" s="86"/>
      <c r="O327" s="86"/>
      <c r="P327" s="86"/>
      <c r="Q327" s="86"/>
      <c r="R327" s="87"/>
      <c r="S327" s="98"/>
      <c r="T327" s="141"/>
      <c r="U327" s="120"/>
      <c r="V327" s="135"/>
      <c r="W327" s="85"/>
      <c r="X327" s="118"/>
      <c r="Z327" s="82"/>
      <c r="AA327" s="82"/>
      <c r="AB327" s="145"/>
      <c r="AC327" s="143"/>
      <c r="AD327" s="152"/>
      <c r="AE327" s="152"/>
      <c r="AF327" s="152"/>
      <c r="AH327" s="84"/>
      <c r="AI327" s="84"/>
      <c r="AJ327" s="84"/>
      <c r="AK327" s="84"/>
      <c r="AL327" s="84"/>
      <c r="AM327" s="84"/>
      <c r="AN327" s="84"/>
      <c r="AO327" s="84"/>
      <c r="AP327" s="84"/>
      <c r="AQ327" s="84"/>
      <c r="AR327" s="84"/>
    </row>
    <row r="328" spans="2:44" s="146" customFormat="1" x14ac:dyDescent="0.2">
      <c r="B328" s="94"/>
      <c r="C328" s="94"/>
      <c r="D328" s="94"/>
      <c r="E328" s="94"/>
      <c r="F328" s="85"/>
      <c r="G328" s="85"/>
      <c r="H328" s="85"/>
      <c r="I328" s="85"/>
      <c r="J328" s="85"/>
      <c r="K328" s="85"/>
      <c r="L328" s="85"/>
      <c r="M328" s="85"/>
      <c r="N328" s="86"/>
      <c r="O328" s="86"/>
      <c r="P328" s="86"/>
      <c r="Q328" s="86"/>
      <c r="R328" s="87"/>
      <c r="S328" s="98"/>
      <c r="T328" s="141"/>
      <c r="U328" s="120"/>
      <c r="V328" s="135"/>
      <c r="W328" s="85"/>
      <c r="X328" s="118"/>
      <c r="Z328" s="82"/>
      <c r="AA328" s="82"/>
      <c r="AB328" s="145"/>
      <c r="AC328" s="143"/>
      <c r="AD328" s="152"/>
      <c r="AE328" s="152"/>
      <c r="AF328" s="152"/>
      <c r="AH328" s="84"/>
      <c r="AI328" s="84"/>
      <c r="AJ328" s="84"/>
      <c r="AK328" s="84"/>
      <c r="AL328" s="84"/>
      <c r="AM328" s="84"/>
      <c r="AN328" s="84"/>
      <c r="AO328" s="84"/>
      <c r="AP328" s="84"/>
      <c r="AQ328" s="84"/>
      <c r="AR328" s="84"/>
    </row>
    <row r="329" spans="2:44" s="146" customFormat="1" x14ac:dyDescent="0.2">
      <c r="B329" s="94"/>
      <c r="C329" s="94"/>
      <c r="D329" s="94"/>
      <c r="E329" s="94"/>
      <c r="F329" s="85"/>
      <c r="G329" s="85"/>
      <c r="H329" s="85"/>
      <c r="I329" s="85"/>
      <c r="J329" s="85"/>
      <c r="K329" s="85"/>
      <c r="L329" s="85"/>
      <c r="M329" s="85"/>
      <c r="N329" s="86"/>
      <c r="O329" s="86"/>
      <c r="P329" s="86"/>
      <c r="Q329" s="86"/>
      <c r="R329" s="87"/>
      <c r="S329" s="98"/>
      <c r="T329" s="141"/>
      <c r="U329" s="120"/>
      <c r="V329" s="135"/>
      <c r="W329" s="85"/>
      <c r="X329" s="118"/>
      <c r="Z329" s="82"/>
      <c r="AA329" s="82"/>
      <c r="AB329" s="145"/>
      <c r="AC329" s="143"/>
      <c r="AD329" s="152"/>
      <c r="AE329" s="152"/>
      <c r="AF329" s="152"/>
      <c r="AH329" s="84"/>
      <c r="AI329" s="84"/>
      <c r="AJ329" s="84"/>
      <c r="AK329" s="84"/>
      <c r="AL329" s="84"/>
      <c r="AM329" s="84"/>
      <c r="AN329" s="84"/>
      <c r="AO329" s="84"/>
      <c r="AP329" s="84"/>
      <c r="AQ329" s="84"/>
      <c r="AR329" s="84"/>
    </row>
    <row r="330" spans="2:44" s="146" customFormat="1" x14ac:dyDescent="0.2">
      <c r="B330" s="94"/>
      <c r="C330" s="94"/>
      <c r="D330" s="94"/>
      <c r="E330" s="94"/>
      <c r="F330" s="85"/>
      <c r="G330" s="85"/>
      <c r="H330" s="85"/>
      <c r="I330" s="85"/>
      <c r="J330" s="85"/>
      <c r="K330" s="85"/>
      <c r="L330" s="85"/>
      <c r="M330" s="85"/>
      <c r="N330" s="86"/>
      <c r="O330" s="86"/>
      <c r="P330" s="86"/>
      <c r="Q330" s="86"/>
      <c r="R330" s="87"/>
      <c r="S330" s="98"/>
      <c r="T330" s="141"/>
      <c r="U330" s="120"/>
      <c r="V330" s="135"/>
      <c r="W330" s="85"/>
      <c r="X330" s="118"/>
      <c r="Z330" s="82"/>
      <c r="AA330" s="82"/>
      <c r="AB330" s="145"/>
      <c r="AC330" s="143"/>
      <c r="AD330" s="152"/>
      <c r="AE330" s="152"/>
      <c r="AF330" s="152"/>
      <c r="AH330" s="84"/>
      <c r="AI330" s="84"/>
      <c r="AJ330" s="84"/>
      <c r="AK330" s="84"/>
      <c r="AL330" s="84"/>
      <c r="AM330" s="84"/>
      <c r="AN330" s="84"/>
      <c r="AO330" s="84"/>
      <c r="AP330" s="84"/>
      <c r="AQ330" s="84"/>
      <c r="AR330" s="84"/>
    </row>
    <row r="331" spans="2:44" s="146" customFormat="1" x14ac:dyDescent="0.2">
      <c r="B331" s="94"/>
      <c r="C331" s="94"/>
      <c r="D331" s="94"/>
      <c r="E331" s="94"/>
      <c r="F331" s="85"/>
      <c r="G331" s="85"/>
      <c r="H331" s="85"/>
      <c r="I331" s="85"/>
      <c r="J331" s="85"/>
      <c r="K331" s="85"/>
      <c r="L331" s="85"/>
      <c r="M331" s="85"/>
      <c r="N331" s="86"/>
      <c r="O331" s="86"/>
      <c r="P331" s="86"/>
      <c r="Q331" s="86"/>
      <c r="R331" s="87"/>
      <c r="S331" s="98"/>
      <c r="T331" s="141"/>
      <c r="U331" s="120"/>
      <c r="V331" s="135"/>
      <c r="W331" s="85"/>
      <c r="X331" s="118"/>
      <c r="Z331" s="82"/>
      <c r="AA331" s="82"/>
      <c r="AB331" s="145"/>
      <c r="AC331" s="143"/>
      <c r="AD331" s="152"/>
      <c r="AE331" s="152"/>
      <c r="AF331" s="152"/>
      <c r="AH331" s="84"/>
      <c r="AI331" s="84"/>
      <c r="AJ331" s="84"/>
      <c r="AK331" s="84"/>
      <c r="AL331" s="84"/>
      <c r="AM331" s="84"/>
      <c r="AN331" s="84"/>
      <c r="AO331" s="84"/>
      <c r="AP331" s="84"/>
      <c r="AQ331" s="84"/>
      <c r="AR331" s="84"/>
    </row>
    <row r="332" spans="2:44" s="146" customFormat="1" x14ac:dyDescent="0.2">
      <c r="B332" s="94"/>
      <c r="C332" s="94"/>
      <c r="D332" s="94"/>
      <c r="E332" s="94"/>
      <c r="F332" s="85"/>
      <c r="G332" s="85"/>
      <c r="H332" s="85"/>
      <c r="I332" s="85"/>
      <c r="J332" s="85"/>
      <c r="K332" s="85"/>
      <c r="L332" s="85"/>
      <c r="M332" s="85"/>
      <c r="N332" s="86"/>
      <c r="O332" s="86"/>
      <c r="P332" s="86"/>
      <c r="Q332" s="86"/>
      <c r="R332" s="87"/>
      <c r="S332" s="98"/>
      <c r="T332" s="141"/>
      <c r="U332" s="120"/>
      <c r="V332" s="135"/>
      <c r="W332" s="85"/>
      <c r="X332" s="118"/>
      <c r="Z332" s="82"/>
      <c r="AA332" s="82"/>
      <c r="AB332" s="145"/>
      <c r="AC332" s="143"/>
      <c r="AD332" s="152"/>
      <c r="AE332" s="152"/>
      <c r="AF332" s="152"/>
      <c r="AH332" s="84"/>
      <c r="AI332" s="84"/>
      <c r="AJ332" s="84"/>
      <c r="AK332" s="84"/>
      <c r="AL332" s="84"/>
      <c r="AM332" s="84"/>
      <c r="AN332" s="84"/>
      <c r="AO332" s="84"/>
      <c r="AP332" s="84"/>
      <c r="AQ332" s="84"/>
      <c r="AR332" s="84"/>
    </row>
    <row r="333" spans="2:44" s="146" customFormat="1" x14ac:dyDescent="0.2">
      <c r="B333" s="94"/>
      <c r="C333" s="94"/>
      <c r="D333" s="94"/>
      <c r="E333" s="94"/>
      <c r="F333" s="85"/>
      <c r="G333" s="85"/>
      <c r="H333" s="85"/>
      <c r="I333" s="85"/>
      <c r="J333" s="85"/>
      <c r="K333" s="85"/>
      <c r="L333" s="85"/>
      <c r="M333" s="85"/>
      <c r="N333" s="86"/>
      <c r="O333" s="86"/>
      <c r="P333" s="86"/>
      <c r="Q333" s="86"/>
      <c r="R333" s="87"/>
      <c r="S333" s="98"/>
      <c r="T333" s="141"/>
      <c r="U333" s="120"/>
      <c r="V333" s="135"/>
      <c r="W333" s="85"/>
      <c r="X333" s="118"/>
      <c r="Z333" s="82"/>
      <c r="AA333" s="82"/>
      <c r="AB333" s="145"/>
      <c r="AC333" s="143"/>
      <c r="AD333" s="152"/>
      <c r="AE333" s="152"/>
      <c r="AF333" s="152"/>
      <c r="AH333" s="84"/>
      <c r="AI333" s="84"/>
      <c r="AJ333" s="84"/>
      <c r="AK333" s="84"/>
      <c r="AL333" s="84"/>
      <c r="AM333" s="84"/>
      <c r="AN333" s="84"/>
      <c r="AO333" s="84"/>
      <c r="AP333" s="84"/>
      <c r="AQ333" s="84"/>
      <c r="AR333" s="84"/>
    </row>
    <row r="334" spans="2:44" s="146" customFormat="1" x14ac:dyDescent="0.2">
      <c r="B334" s="94"/>
      <c r="C334" s="94"/>
      <c r="D334" s="94"/>
      <c r="E334" s="94"/>
      <c r="F334" s="85"/>
      <c r="G334" s="85"/>
      <c r="H334" s="85"/>
      <c r="I334" s="85"/>
      <c r="J334" s="85"/>
      <c r="K334" s="85"/>
      <c r="L334" s="85"/>
      <c r="M334" s="85"/>
      <c r="N334" s="86"/>
      <c r="O334" s="86"/>
      <c r="P334" s="86"/>
      <c r="Q334" s="86"/>
      <c r="R334" s="87"/>
      <c r="S334" s="98"/>
      <c r="T334" s="141"/>
      <c r="U334" s="120"/>
      <c r="V334" s="135"/>
      <c r="W334" s="85"/>
      <c r="X334" s="118"/>
      <c r="Z334" s="82"/>
      <c r="AA334" s="82"/>
      <c r="AB334" s="145"/>
      <c r="AC334" s="143"/>
      <c r="AD334" s="152"/>
      <c r="AE334" s="152"/>
      <c r="AF334" s="152"/>
      <c r="AH334" s="84"/>
      <c r="AI334" s="84"/>
      <c r="AJ334" s="84"/>
      <c r="AK334" s="84"/>
      <c r="AL334" s="84"/>
      <c r="AM334" s="84"/>
      <c r="AN334" s="84"/>
      <c r="AO334" s="84"/>
      <c r="AP334" s="84"/>
      <c r="AQ334" s="84"/>
      <c r="AR334" s="84"/>
    </row>
    <row r="335" spans="2:44" s="146" customFormat="1" x14ac:dyDescent="0.2">
      <c r="B335" s="94"/>
      <c r="C335" s="94"/>
      <c r="D335" s="94"/>
      <c r="E335" s="94"/>
      <c r="F335" s="85"/>
      <c r="G335" s="85"/>
      <c r="H335" s="85"/>
      <c r="I335" s="85"/>
      <c r="J335" s="85"/>
      <c r="K335" s="85"/>
      <c r="L335" s="85"/>
      <c r="M335" s="85"/>
      <c r="N335" s="86"/>
      <c r="O335" s="86"/>
      <c r="P335" s="86"/>
      <c r="Q335" s="86"/>
      <c r="R335" s="87"/>
      <c r="S335" s="98"/>
      <c r="T335" s="141"/>
      <c r="U335" s="120"/>
      <c r="V335" s="135"/>
      <c r="W335" s="85"/>
      <c r="X335" s="118"/>
      <c r="Z335" s="82"/>
      <c r="AA335" s="82"/>
      <c r="AB335" s="145"/>
      <c r="AC335" s="143"/>
      <c r="AD335" s="152"/>
      <c r="AE335" s="152"/>
      <c r="AF335" s="152"/>
      <c r="AH335" s="84"/>
      <c r="AI335" s="84"/>
      <c r="AJ335" s="84"/>
      <c r="AK335" s="84"/>
      <c r="AL335" s="84"/>
      <c r="AM335" s="84"/>
      <c r="AN335" s="84"/>
      <c r="AO335" s="84"/>
      <c r="AP335" s="84"/>
      <c r="AQ335" s="84"/>
      <c r="AR335" s="84"/>
    </row>
    <row r="336" spans="2:44" s="146" customFormat="1" x14ac:dyDescent="0.2">
      <c r="B336" s="94"/>
      <c r="C336" s="94"/>
      <c r="D336" s="94"/>
      <c r="E336" s="94"/>
      <c r="F336" s="85"/>
      <c r="G336" s="85"/>
      <c r="H336" s="85"/>
      <c r="I336" s="85"/>
      <c r="J336" s="85"/>
      <c r="K336" s="85"/>
      <c r="L336" s="85"/>
      <c r="M336" s="85"/>
      <c r="N336" s="86"/>
      <c r="O336" s="86"/>
      <c r="P336" s="86"/>
      <c r="Q336" s="86"/>
      <c r="R336" s="87"/>
      <c r="S336" s="98"/>
      <c r="T336" s="141"/>
      <c r="U336" s="120"/>
      <c r="V336" s="135"/>
      <c r="W336" s="85"/>
      <c r="X336" s="118"/>
      <c r="Z336" s="82"/>
      <c r="AA336" s="82"/>
      <c r="AB336" s="145"/>
      <c r="AC336" s="143"/>
      <c r="AD336" s="152"/>
      <c r="AE336" s="152"/>
      <c r="AF336" s="152"/>
      <c r="AH336" s="84"/>
      <c r="AI336" s="84"/>
      <c r="AJ336" s="84"/>
      <c r="AK336" s="84"/>
      <c r="AL336" s="84"/>
      <c r="AM336" s="84"/>
      <c r="AN336" s="84"/>
      <c r="AO336" s="84"/>
      <c r="AP336" s="84"/>
      <c r="AQ336" s="84"/>
      <c r="AR336" s="84"/>
    </row>
    <row r="337" spans="2:44" s="146" customFormat="1" x14ac:dyDescent="0.2">
      <c r="B337" s="94"/>
      <c r="C337" s="94"/>
      <c r="D337" s="94"/>
      <c r="E337" s="94"/>
      <c r="F337" s="85"/>
      <c r="G337" s="85"/>
      <c r="H337" s="85"/>
      <c r="I337" s="85"/>
      <c r="J337" s="85"/>
      <c r="K337" s="85"/>
      <c r="L337" s="85"/>
      <c r="M337" s="85"/>
      <c r="N337" s="86"/>
      <c r="O337" s="86"/>
      <c r="P337" s="86"/>
      <c r="Q337" s="86"/>
      <c r="R337" s="87"/>
      <c r="S337" s="98"/>
      <c r="T337" s="141"/>
      <c r="U337" s="120"/>
      <c r="V337" s="135"/>
      <c r="W337" s="85"/>
      <c r="X337" s="118"/>
      <c r="Z337" s="82"/>
      <c r="AA337" s="82"/>
      <c r="AB337" s="145"/>
      <c r="AC337" s="143"/>
      <c r="AD337" s="152"/>
      <c r="AE337" s="152"/>
      <c r="AF337" s="152"/>
      <c r="AH337" s="84"/>
      <c r="AI337" s="84"/>
      <c r="AJ337" s="84"/>
      <c r="AK337" s="84"/>
      <c r="AL337" s="84"/>
      <c r="AM337" s="84"/>
      <c r="AN337" s="84"/>
      <c r="AO337" s="84"/>
      <c r="AP337" s="84"/>
      <c r="AQ337" s="84"/>
      <c r="AR337" s="84"/>
    </row>
    <row r="338" spans="2:44" s="146" customFormat="1" x14ac:dyDescent="0.2">
      <c r="B338" s="94"/>
      <c r="C338" s="94"/>
      <c r="D338" s="94"/>
      <c r="E338" s="94"/>
      <c r="F338" s="85"/>
      <c r="G338" s="85"/>
      <c r="H338" s="85"/>
      <c r="I338" s="85"/>
      <c r="J338" s="85"/>
      <c r="K338" s="85"/>
      <c r="L338" s="85"/>
      <c r="M338" s="85"/>
      <c r="N338" s="86"/>
      <c r="O338" s="86"/>
      <c r="P338" s="86"/>
      <c r="Q338" s="86"/>
      <c r="R338" s="87"/>
      <c r="S338" s="98"/>
      <c r="T338" s="141"/>
      <c r="U338" s="120"/>
      <c r="V338" s="135"/>
      <c r="W338" s="85"/>
      <c r="X338" s="118"/>
      <c r="Z338" s="82"/>
      <c r="AA338" s="82"/>
      <c r="AB338" s="145"/>
      <c r="AC338" s="143"/>
      <c r="AD338" s="152"/>
      <c r="AE338" s="152"/>
      <c r="AF338" s="152"/>
      <c r="AH338" s="84"/>
      <c r="AI338" s="84"/>
      <c r="AJ338" s="84"/>
      <c r="AK338" s="84"/>
      <c r="AL338" s="84"/>
      <c r="AM338" s="84"/>
      <c r="AN338" s="84"/>
      <c r="AO338" s="84"/>
      <c r="AP338" s="84"/>
      <c r="AQ338" s="84"/>
      <c r="AR338" s="84"/>
    </row>
    <row r="339" spans="2:44" s="146" customFormat="1" x14ac:dyDescent="0.2">
      <c r="B339" s="94"/>
      <c r="C339" s="94"/>
      <c r="D339" s="94"/>
      <c r="E339" s="94"/>
      <c r="F339" s="85"/>
      <c r="G339" s="85"/>
      <c r="H339" s="85"/>
      <c r="I339" s="85"/>
      <c r="J339" s="85"/>
      <c r="K339" s="85"/>
      <c r="L339" s="85"/>
      <c r="M339" s="85"/>
      <c r="N339" s="86"/>
      <c r="O339" s="86"/>
      <c r="P339" s="86"/>
      <c r="Q339" s="86"/>
      <c r="R339" s="87"/>
      <c r="S339" s="98"/>
      <c r="T339" s="141"/>
      <c r="U339" s="120"/>
      <c r="V339" s="135"/>
      <c r="W339" s="85"/>
      <c r="X339" s="118"/>
      <c r="Z339" s="82"/>
      <c r="AA339" s="82"/>
      <c r="AB339" s="145"/>
      <c r="AC339" s="143"/>
      <c r="AD339" s="152"/>
      <c r="AE339" s="152"/>
      <c r="AF339" s="152"/>
      <c r="AH339" s="84"/>
      <c r="AI339" s="84"/>
      <c r="AJ339" s="84"/>
      <c r="AK339" s="84"/>
      <c r="AL339" s="84"/>
      <c r="AM339" s="84"/>
      <c r="AN339" s="84"/>
      <c r="AO339" s="84"/>
      <c r="AP339" s="84"/>
      <c r="AQ339" s="84"/>
      <c r="AR339" s="84"/>
    </row>
    <row r="340" spans="2:44" s="146" customFormat="1" x14ac:dyDescent="0.2">
      <c r="B340" s="94"/>
      <c r="C340" s="94"/>
      <c r="D340" s="94"/>
      <c r="E340" s="94"/>
      <c r="F340" s="85"/>
      <c r="G340" s="85"/>
      <c r="H340" s="85"/>
      <c r="I340" s="85"/>
      <c r="J340" s="85"/>
      <c r="K340" s="85"/>
      <c r="L340" s="85"/>
      <c r="M340" s="85"/>
      <c r="N340" s="86"/>
      <c r="O340" s="86"/>
      <c r="P340" s="86"/>
      <c r="Q340" s="86"/>
      <c r="R340" s="87"/>
      <c r="S340" s="98"/>
      <c r="T340" s="141"/>
      <c r="U340" s="120"/>
      <c r="V340" s="135"/>
      <c r="W340" s="85"/>
      <c r="X340" s="118"/>
      <c r="Z340" s="82"/>
      <c r="AA340" s="82"/>
      <c r="AB340" s="145"/>
      <c r="AC340" s="143"/>
      <c r="AD340" s="152"/>
      <c r="AE340" s="152"/>
      <c r="AF340" s="152"/>
      <c r="AH340" s="84"/>
      <c r="AI340" s="84"/>
      <c r="AJ340" s="84"/>
      <c r="AK340" s="84"/>
      <c r="AL340" s="84"/>
      <c r="AM340" s="84"/>
      <c r="AN340" s="84"/>
      <c r="AO340" s="84"/>
      <c r="AP340" s="84"/>
      <c r="AQ340" s="84"/>
      <c r="AR340" s="84"/>
    </row>
    <row r="341" spans="2:44" s="146" customFormat="1" x14ac:dyDescent="0.2">
      <c r="B341" s="94"/>
      <c r="C341" s="94"/>
      <c r="D341" s="94"/>
      <c r="E341" s="94"/>
      <c r="F341" s="85"/>
      <c r="G341" s="85"/>
      <c r="H341" s="85"/>
      <c r="I341" s="85"/>
      <c r="J341" s="85"/>
      <c r="K341" s="85"/>
      <c r="L341" s="85"/>
      <c r="M341" s="85"/>
      <c r="N341" s="86"/>
      <c r="O341" s="86"/>
      <c r="P341" s="86"/>
      <c r="Q341" s="86"/>
      <c r="R341" s="87"/>
      <c r="S341" s="98"/>
      <c r="T341" s="141"/>
      <c r="U341" s="120"/>
      <c r="V341" s="135"/>
      <c r="W341" s="85"/>
      <c r="X341" s="118"/>
      <c r="Z341" s="82"/>
      <c r="AA341" s="82"/>
      <c r="AB341" s="145"/>
      <c r="AC341" s="143"/>
      <c r="AD341" s="152"/>
      <c r="AE341" s="152"/>
      <c r="AF341" s="152"/>
      <c r="AH341" s="84"/>
      <c r="AI341" s="84"/>
      <c r="AJ341" s="84"/>
      <c r="AK341" s="84"/>
      <c r="AL341" s="84"/>
      <c r="AM341" s="84"/>
      <c r="AN341" s="84"/>
      <c r="AO341" s="84"/>
      <c r="AP341" s="84"/>
      <c r="AQ341" s="84"/>
      <c r="AR341" s="84"/>
    </row>
    <row r="342" spans="2:44" s="146" customFormat="1" x14ac:dyDescent="0.2">
      <c r="B342" s="94"/>
      <c r="C342" s="94"/>
      <c r="D342" s="94"/>
      <c r="E342" s="94"/>
      <c r="F342" s="85"/>
      <c r="G342" s="85"/>
      <c r="H342" s="85"/>
      <c r="I342" s="85"/>
      <c r="J342" s="85"/>
      <c r="K342" s="85"/>
      <c r="L342" s="85"/>
      <c r="M342" s="85"/>
      <c r="N342" s="86"/>
      <c r="O342" s="86"/>
      <c r="P342" s="86"/>
      <c r="Q342" s="86"/>
      <c r="R342" s="87"/>
      <c r="S342" s="98"/>
      <c r="T342" s="141"/>
      <c r="U342" s="120"/>
      <c r="V342" s="135"/>
      <c r="W342" s="85"/>
      <c r="X342" s="118"/>
      <c r="Z342" s="82"/>
      <c r="AA342" s="82"/>
      <c r="AB342" s="145"/>
      <c r="AC342" s="143"/>
      <c r="AD342" s="152"/>
      <c r="AE342" s="152"/>
      <c r="AF342" s="152"/>
      <c r="AH342" s="84"/>
      <c r="AI342" s="84"/>
      <c r="AJ342" s="84"/>
      <c r="AK342" s="84"/>
      <c r="AL342" s="84"/>
      <c r="AM342" s="84"/>
      <c r="AN342" s="84"/>
      <c r="AO342" s="84"/>
      <c r="AP342" s="84"/>
      <c r="AQ342" s="84"/>
      <c r="AR342" s="84"/>
    </row>
    <row r="343" spans="2:44" s="146" customFormat="1" x14ac:dyDescent="0.2">
      <c r="B343" s="94"/>
      <c r="C343" s="94"/>
      <c r="D343" s="94"/>
      <c r="E343" s="94"/>
      <c r="F343" s="85"/>
      <c r="G343" s="85"/>
      <c r="H343" s="85"/>
      <c r="I343" s="85"/>
      <c r="J343" s="85"/>
      <c r="K343" s="85"/>
      <c r="L343" s="85"/>
      <c r="M343" s="85"/>
      <c r="N343" s="86"/>
      <c r="O343" s="86"/>
      <c r="P343" s="86"/>
      <c r="Q343" s="86"/>
      <c r="R343" s="87"/>
      <c r="S343" s="98"/>
      <c r="T343" s="141"/>
      <c r="U343" s="120"/>
      <c r="V343" s="135"/>
      <c r="W343" s="85"/>
      <c r="X343" s="118"/>
      <c r="Z343" s="82"/>
      <c r="AA343" s="82"/>
      <c r="AB343" s="145"/>
      <c r="AC343" s="143"/>
      <c r="AD343" s="152"/>
      <c r="AE343" s="152"/>
      <c r="AF343" s="152"/>
      <c r="AH343" s="84"/>
      <c r="AI343" s="84"/>
      <c r="AJ343" s="84"/>
      <c r="AK343" s="84"/>
      <c r="AL343" s="84"/>
      <c r="AM343" s="84"/>
      <c r="AN343" s="84"/>
      <c r="AO343" s="84"/>
      <c r="AP343" s="84"/>
      <c r="AQ343" s="84"/>
      <c r="AR343" s="84"/>
    </row>
    <row r="344" spans="2:44" s="146" customFormat="1" x14ac:dyDescent="0.2">
      <c r="B344" s="94"/>
      <c r="C344" s="94"/>
      <c r="D344" s="94"/>
      <c r="E344" s="94"/>
      <c r="F344" s="85"/>
      <c r="G344" s="85"/>
      <c r="H344" s="85"/>
      <c r="I344" s="85"/>
      <c r="J344" s="85"/>
      <c r="K344" s="85"/>
      <c r="L344" s="85"/>
      <c r="M344" s="85"/>
      <c r="N344" s="86"/>
      <c r="O344" s="86"/>
      <c r="P344" s="86"/>
      <c r="Q344" s="86"/>
      <c r="R344" s="87"/>
      <c r="S344" s="98"/>
      <c r="T344" s="141"/>
      <c r="U344" s="120"/>
      <c r="V344" s="135"/>
      <c r="W344" s="85"/>
      <c r="X344" s="118"/>
      <c r="Z344" s="82"/>
      <c r="AA344" s="82"/>
      <c r="AB344" s="145"/>
      <c r="AC344" s="143"/>
      <c r="AD344" s="152"/>
      <c r="AE344" s="152"/>
      <c r="AF344" s="152"/>
      <c r="AH344" s="84"/>
      <c r="AI344" s="84"/>
      <c r="AJ344" s="84"/>
      <c r="AK344" s="84"/>
      <c r="AL344" s="84"/>
      <c r="AM344" s="84"/>
      <c r="AN344" s="84"/>
      <c r="AO344" s="84"/>
      <c r="AP344" s="84"/>
      <c r="AQ344" s="84"/>
      <c r="AR344" s="84"/>
    </row>
    <row r="345" spans="2:44" s="146" customFormat="1" x14ac:dyDescent="0.2">
      <c r="B345" s="94"/>
      <c r="C345" s="94"/>
      <c r="D345" s="94"/>
      <c r="E345" s="94"/>
      <c r="F345" s="85"/>
      <c r="G345" s="85"/>
      <c r="H345" s="85"/>
      <c r="I345" s="85"/>
      <c r="J345" s="85"/>
      <c r="K345" s="85"/>
      <c r="L345" s="85"/>
      <c r="M345" s="85"/>
      <c r="N345" s="86"/>
      <c r="O345" s="86"/>
      <c r="P345" s="86"/>
      <c r="Q345" s="86"/>
      <c r="R345" s="87"/>
      <c r="S345" s="98"/>
      <c r="T345" s="141"/>
      <c r="U345" s="120"/>
      <c r="V345" s="135"/>
      <c r="W345" s="85"/>
      <c r="X345" s="118"/>
      <c r="Z345" s="82"/>
      <c r="AA345" s="82"/>
      <c r="AB345" s="145"/>
      <c r="AC345" s="143"/>
      <c r="AD345" s="152"/>
      <c r="AE345" s="152"/>
      <c r="AF345" s="152"/>
      <c r="AH345" s="84"/>
      <c r="AI345" s="84"/>
      <c r="AJ345" s="84"/>
      <c r="AK345" s="84"/>
      <c r="AL345" s="84"/>
      <c r="AM345" s="84"/>
      <c r="AN345" s="84"/>
      <c r="AO345" s="84"/>
      <c r="AP345" s="84"/>
      <c r="AQ345" s="84"/>
      <c r="AR345" s="84"/>
    </row>
    <row r="346" spans="2:44" s="146" customFormat="1" x14ac:dyDescent="0.2">
      <c r="B346" s="94"/>
      <c r="C346" s="94"/>
      <c r="D346" s="94"/>
      <c r="E346" s="94"/>
      <c r="F346" s="85"/>
      <c r="G346" s="85"/>
      <c r="H346" s="85"/>
      <c r="I346" s="85"/>
      <c r="J346" s="85"/>
      <c r="K346" s="85"/>
      <c r="L346" s="85"/>
      <c r="M346" s="85"/>
      <c r="N346" s="86"/>
      <c r="O346" s="86"/>
      <c r="P346" s="86"/>
      <c r="Q346" s="86"/>
      <c r="R346" s="87"/>
      <c r="S346" s="98"/>
      <c r="T346" s="141"/>
      <c r="U346" s="120"/>
      <c r="V346" s="135"/>
      <c r="W346" s="85"/>
      <c r="X346" s="118"/>
      <c r="Z346" s="82"/>
      <c r="AA346" s="82"/>
      <c r="AB346" s="145"/>
      <c r="AC346" s="143"/>
      <c r="AD346" s="152"/>
      <c r="AE346" s="152"/>
      <c r="AF346" s="152"/>
      <c r="AH346" s="84"/>
      <c r="AI346" s="84"/>
      <c r="AJ346" s="84"/>
      <c r="AK346" s="84"/>
      <c r="AL346" s="84"/>
      <c r="AM346" s="84"/>
      <c r="AN346" s="84"/>
      <c r="AO346" s="84"/>
      <c r="AP346" s="84"/>
      <c r="AQ346" s="84"/>
      <c r="AR346" s="84"/>
    </row>
    <row r="347" spans="2:44" s="146" customFormat="1" x14ac:dyDescent="0.2">
      <c r="B347" s="94"/>
      <c r="C347" s="94"/>
      <c r="D347" s="94"/>
      <c r="E347" s="94"/>
      <c r="F347" s="85"/>
      <c r="G347" s="85"/>
      <c r="H347" s="85"/>
      <c r="I347" s="85"/>
      <c r="J347" s="85"/>
      <c r="K347" s="85"/>
      <c r="L347" s="85"/>
      <c r="M347" s="85"/>
      <c r="N347" s="86"/>
      <c r="O347" s="86"/>
      <c r="P347" s="86"/>
      <c r="Q347" s="86"/>
      <c r="R347" s="87"/>
      <c r="S347" s="98"/>
      <c r="T347" s="141"/>
      <c r="U347" s="120"/>
      <c r="V347" s="135"/>
      <c r="W347" s="85"/>
      <c r="X347" s="118"/>
      <c r="Z347" s="82"/>
      <c r="AA347" s="82"/>
      <c r="AB347" s="145"/>
      <c r="AC347" s="143"/>
      <c r="AD347" s="152"/>
      <c r="AE347" s="152"/>
      <c r="AF347" s="152"/>
      <c r="AH347" s="84"/>
      <c r="AI347" s="84"/>
      <c r="AJ347" s="84"/>
      <c r="AK347" s="84"/>
      <c r="AL347" s="84"/>
      <c r="AM347" s="84"/>
      <c r="AN347" s="84"/>
      <c r="AO347" s="84"/>
      <c r="AP347" s="84"/>
      <c r="AQ347" s="84"/>
      <c r="AR347" s="84"/>
    </row>
    <row r="348" spans="2:44" s="146" customFormat="1" x14ac:dyDescent="0.2">
      <c r="B348" s="94"/>
      <c r="C348" s="94"/>
      <c r="D348" s="94"/>
      <c r="E348" s="94"/>
      <c r="F348" s="85"/>
      <c r="G348" s="85"/>
      <c r="H348" s="85"/>
      <c r="I348" s="85"/>
      <c r="J348" s="85"/>
      <c r="K348" s="85"/>
      <c r="L348" s="85"/>
      <c r="M348" s="85"/>
      <c r="N348" s="86"/>
      <c r="O348" s="86"/>
      <c r="P348" s="86"/>
      <c r="Q348" s="86"/>
      <c r="R348" s="87"/>
      <c r="S348" s="98"/>
      <c r="T348" s="141"/>
      <c r="U348" s="120"/>
      <c r="V348" s="135"/>
      <c r="W348" s="85"/>
      <c r="X348" s="118"/>
      <c r="Z348" s="82"/>
      <c r="AA348" s="82"/>
      <c r="AB348" s="145"/>
      <c r="AC348" s="143"/>
      <c r="AD348" s="152"/>
      <c r="AE348" s="152"/>
      <c r="AF348" s="152"/>
      <c r="AH348" s="84"/>
      <c r="AI348" s="84"/>
      <c r="AJ348" s="84"/>
      <c r="AK348" s="84"/>
      <c r="AL348" s="84"/>
      <c r="AM348" s="84"/>
      <c r="AN348" s="84"/>
      <c r="AO348" s="84"/>
      <c r="AP348" s="84"/>
      <c r="AQ348" s="84"/>
      <c r="AR348" s="84"/>
    </row>
    <row r="349" spans="2:44" s="146" customFormat="1" x14ac:dyDescent="0.2">
      <c r="B349" s="94"/>
      <c r="C349" s="94"/>
      <c r="D349" s="94"/>
      <c r="E349" s="94"/>
      <c r="F349" s="85"/>
      <c r="G349" s="85"/>
      <c r="H349" s="85"/>
      <c r="I349" s="85"/>
      <c r="J349" s="85"/>
      <c r="K349" s="85"/>
      <c r="L349" s="85"/>
      <c r="M349" s="85"/>
      <c r="N349" s="86"/>
      <c r="O349" s="86"/>
      <c r="P349" s="86"/>
      <c r="Q349" s="86"/>
      <c r="R349" s="87"/>
      <c r="S349" s="98"/>
      <c r="T349" s="141"/>
      <c r="U349" s="120"/>
      <c r="V349" s="135"/>
      <c r="W349" s="85"/>
      <c r="X349" s="118"/>
      <c r="Z349" s="82"/>
      <c r="AA349" s="82"/>
      <c r="AB349" s="145"/>
      <c r="AC349" s="143"/>
      <c r="AD349" s="152"/>
      <c r="AE349" s="152"/>
      <c r="AF349" s="152"/>
      <c r="AH349" s="84"/>
      <c r="AI349" s="84"/>
      <c r="AJ349" s="84"/>
      <c r="AK349" s="84"/>
      <c r="AL349" s="84"/>
      <c r="AM349" s="84"/>
      <c r="AN349" s="84"/>
      <c r="AO349" s="84"/>
      <c r="AP349" s="84"/>
      <c r="AQ349" s="84"/>
      <c r="AR349" s="84"/>
    </row>
    <row r="350" spans="2:44" s="146" customFormat="1" x14ac:dyDescent="0.2">
      <c r="B350" s="94"/>
      <c r="C350" s="94"/>
      <c r="D350" s="94"/>
      <c r="E350" s="94"/>
      <c r="F350" s="85"/>
      <c r="G350" s="85"/>
      <c r="H350" s="85"/>
      <c r="I350" s="85"/>
      <c r="J350" s="85"/>
      <c r="K350" s="85"/>
      <c r="L350" s="85"/>
      <c r="M350" s="85"/>
      <c r="N350" s="86"/>
      <c r="O350" s="86"/>
      <c r="P350" s="86"/>
      <c r="Q350" s="86"/>
      <c r="R350" s="87"/>
      <c r="S350" s="98"/>
      <c r="T350" s="141"/>
      <c r="U350" s="120"/>
      <c r="V350" s="135"/>
      <c r="W350" s="85"/>
      <c r="X350" s="118"/>
      <c r="Z350" s="82"/>
      <c r="AA350" s="82"/>
      <c r="AB350" s="145"/>
      <c r="AC350" s="143"/>
      <c r="AD350" s="152"/>
      <c r="AE350" s="152"/>
      <c r="AF350" s="152"/>
      <c r="AH350" s="84"/>
      <c r="AI350" s="84"/>
      <c r="AJ350" s="84"/>
      <c r="AK350" s="84"/>
      <c r="AL350" s="84"/>
      <c r="AM350" s="84"/>
      <c r="AN350" s="84"/>
      <c r="AO350" s="84"/>
      <c r="AP350" s="84"/>
      <c r="AQ350" s="84"/>
      <c r="AR350" s="84"/>
    </row>
    <row r="351" spans="2:44" s="146" customFormat="1" x14ac:dyDescent="0.2">
      <c r="B351" s="94"/>
      <c r="C351" s="94"/>
      <c r="D351" s="94"/>
      <c r="E351" s="94"/>
      <c r="F351" s="85"/>
      <c r="G351" s="85"/>
      <c r="H351" s="85"/>
      <c r="I351" s="85"/>
      <c r="J351" s="85"/>
      <c r="K351" s="85"/>
      <c r="L351" s="85"/>
      <c r="M351" s="85"/>
      <c r="N351" s="86"/>
      <c r="O351" s="86"/>
      <c r="P351" s="86"/>
      <c r="Q351" s="86"/>
      <c r="R351" s="87"/>
      <c r="S351" s="98"/>
      <c r="T351" s="141"/>
      <c r="U351" s="120"/>
      <c r="V351" s="135"/>
      <c r="W351" s="85"/>
      <c r="X351" s="118"/>
      <c r="Z351" s="82"/>
      <c r="AA351" s="82"/>
      <c r="AB351" s="145"/>
      <c r="AC351" s="143"/>
      <c r="AD351" s="152"/>
      <c r="AE351" s="152"/>
      <c r="AF351" s="152"/>
      <c r="AH351" s="84"/>
      <c r="AI351" s="84"/>
      <c r="AJ351" s="84"/>
      <c r="AK351" s="84"/>
      <c r="AL351" s="84"/>
      <c r="AM351" s="84"/>
      <c r="AN351" s="84"/>
      <c r="AO351" s="84"/>
      <c r="AP351" s="84"/>
      <c r="AQ351" s="84"/>
      <c r="AR351" s="84"/>
    </row>
    <row r="352" spans="2:44" s="146" customFormat="1" x14ac:dyDescent="0.2">
      <c r="B352" s="94"/>
      <c r="C352" s="94"/>
      <c r="D352" s="94"/>
      <c r="E352" s="94"/>
      <c r="F352" s="85"/>
      <c r="G352" s="85"/>
      <c r="H352" s="85"/>
      <c r="I352" s="85"/>
      <c r="J352" s="85"/>
      <c r="K352" s="85"/>
      <c r="L352" s="85"/>
      <c r="M352" s="85"/>
      <c r="N352" s="86"/>
      <c r="O352" s="86"/>
      <c r="P352" s="86"/>
      <c r="Q352" s="86"/>
      <c r="R352" s="87"/>
      <c r="S352" s="98"/>
      <c r="T352" s="141"/>
      <c r="U352" s="120"/>
      <c r="V352" s="135"/>
      <c r="W352" s="85"/>
      <c r="X352" s="118"/>
      <c r="Z352" s="82"/>
      <c r="AA352" s="82"/>
      <c r="AB352" s="145"/>
      <c r="AC352" s="143"/>
      <c r="AD352" s="152"/>
      <c r="AE352" s="152"/>
      <c r="AF352" s="152"/>
      <c r="AH352" s="84"/>
      <c r="AI352" s="84"/>
      <c r="AJ352" s="84"/>
      <c r="AK352" s="84"/>
      <c r="AL352" s="84"/>
      <c r="AM352" s="84"/>
      <c r="AN352" s="84"/>
      <c r="AO352" s="84"/>
      <c r="AP352" s="84"/>
      <c r="AQ352" s="84"/>
      <c r="AR352" s="84"/>
    </row>
    <row r="353" spans="2:44" s="146" customFormat="1" x14ac:dyDescent="0.2">
      <c r="B353" s="94"/>
      <c r="C353" s="94"/>
      <c r="D353" s="94"/>
      <c r="E353" s="94"/>
      <c r="F353" s="85"/>
      <c r="G353" s="85"/>
      <c r="H353" s="85"/>
      <c r="I353" s="85"/>
      <c r="J353" s="85"/>
      <c r="K353" s="85"/>
      <c r="L353" s="85"/>
      <c r="M353" s="85"/>
      <c r="N353" s="86"/>
      <c r="O353" s="86"/>
      <c r="P353" s="86"/>
      <c r="Q353" s="86"/>
      <c r="R353" s="87"/>
      <c r="S353" s="98"/>
      <c r="T353" s="141"/>
      <c r="U353" s="120"/>
      <c r="V353" s="135"/>
      <c r="W353" s="85"/>
      <c r="X353" s="118"/>
      <c r="Z353" s="82"/>
      <c r="AA353" s="82"/>
      <c r="AB353" s="145"/>
      <c r="AC353" s="143"/>
      <c r="AD353" s="152"/>
      <c r="AE353" s="152"/>
      <c r="AF353" s="152"/>
      <c r="AH353" s="84"/>
      <c r="AI353" s="84"/>
      <c r="AJ353" s="84"/>
      <c r="AK353" s="84"/>
      <c r="AL353" s="84"/>
      <c r="AM353" s="84"/>
      <c r="AN353" s="84"/>
      <c r="AO353" s="84"/>
      <c r="AP353" s="84"/>
      <c r="AQ353" s="84"/>
      <c r="AR353" s="84"/>
    </row>
    <row r="354" spans="2:44" s="146" customFormat="1" x14ac:dyDescent="0.2">
      <c r="B354" s="94"/>
      <c r="C354" s="94"/>
      <c r="D354" s="94"/>
      <c r="E354" s="94"/>
      <c r="F354" s="85"/>
      <c r="G354" s="85"/>
      <c r="H354" s="85"/>
      <c r="I354" s="85"/>
      <c r="J354" s="85"/>
      <c r="K354" s="85"/>
      <c r="L354" s="85"/>
      <c r="M354" s="85"/>
      <c r="N354" s="86"/>
      <c r="O354" s="86"/>
      <c r="P354" s="86"/>
      <c r="Q354" s="86"/>
      <c r="R354" s="87"/>
      <c r="S354" s="98"/>
      <c r="T354" s="141"/>
      <c r="U354" s="120"/>
      <c r="V354" s="135"/>
      <c r="W354" s="85"/>
      <c r="X354" s="118"/>
      <c r="Z354" s="82"/>
      <c r="AA354" s="82"/>
      <c r="AB354" s="145"/>
      <c r="AC354" s="143"/>
      <c r="AD354" s="152"/>
      <c r="AE354" s="152"/>
      <c r="AF354" s="152"/>
      <c r="AH354" s="84"/>
      <c r="AI354" s="84"/>
      <c r="AJ354" s="84"/>
      <c r="AK354" s="84"/>
      <c r="AL354" s="84"/>
      <c r="AM354" s="84"/>
      <c r="AN354" s="84"/>
      <c r="AO354" s="84"/>
      <c r="AP354" s="84"/>
      <c r="AQ354" s="84"/>
      <c r="AR354" s="84"/>
    </row>
    <row r="355" spans="2:44" s="146" customFormat="1" x14ac:dyDescent="0.2">
      <c r="B355" s="94"/>
      <c r="C355" s="94"/>
      <c r="D355" s="94"/>
      <c r="E355" s="94"/>
      <c r="F355" s="85"/>
      <c r="G355" s="85"/>
      <c r="H355" s="85"/>
      <c r="I355" s="85"/>
      <c r="J355" s="85"/>
      <c r="K355" s="85"/>
      <c r="L355" s="85"/>
      <c r="M355" s="85"/>
      <c r="N355" s="86"/>
      <c r="O355" s="86"/>
      <c r="P355" s="86"/>
      <c r="Q355" s="86"/>
      <c r="R355" s="87"/>
      <c r="S355" s="98"/>
      <c r="T355" s="141"/>
      <c r="U355" s="120"/>
      <c r="V355" s="135"/>
      <c r="W355" s="85"/>
      <c r="X355" s="118"/>
      <c r="Z355" s="82"/>
      <c r="AA355" s="82"/>
      <c r="AB355" s="145"/>
      <c r="AC355" s="143"/>
      <c r="AD355" s="152"/>
      <c r="AE355" s="152"/>
      <c r="AF355" s="152"/>
      <c r="AH355" s="84"/>
      <c r="AI355" s="84"/>
      <c r="AJ355" s="84"/>
      <c r="AK355" s="84"/>
      <c r="AL355" s="84"/>
      <c r="AM355" s="84"/>
      <c r="AN355" s="84"/>
      <c r="AO355" s="84"/>
      <c r="AP355" s="84"/>
      <c r="AQ355" s="84"/>
      <c r="AR355" s="84"/>
    </row>
    <row r="356" spans="2:44" s="146" customFormat="1" x14ac:dyDescent="0.2">
      <c r="B356" s="94"/>
      <c r="C356" s="94"/>
      <c r="D356" s="94"/>
      <c r="E356" s="94"/>
      <c r="F356" s="85"/>
      <c r="G356" s="85"/>
      <c r="H356" s="85"/>
      <c r="I356" s="85"/>
      <c r="J356" s="85"/>
      <c r="K356" s="85"/>
      <c r="L356" s="85"/>
      <c r="M356" s="85"/>
      <c r="N356" s="86"/>
      <c r="O356" s="86"/>
      <c r="P356" s="86"/>
      <c r="Q356" s="86"/>
      <c r="R356" s="87"/>
      <c r="S356" s="98"/>
      <c r="T356" s="141"/>
      <c r="U356" s="120"/>
      <c r="V356" s="135"/>
      <c r="W356" s="85"/>
      <c r="X356" s="118"/>
      <c r="Z356" s="82"/>
      <c r="AA356" s="82"/>
      <c r="AB356" s="145"/>
      <c r="AC356" s="143"/>
      <c r="AD356" s="152"/>
      <c r="AE356" s="152"/>
      <c r="AF356" s="152"/>
      <c r="AH356" s="84"/>
      <c r="AI356" s="84"/>
      <c r="AJ356" s="84"/>
      <c r="AK356" s="84"/>
      <c r="AL356" s="84"/>
      <c r="AM356" s="84"/>
      <c r="AN356" s="84"/>
      <c r="AO356" s="84"/>
      <c r="AP356" s="84"/>
      <c r="AQ356" s="84"/>
      <c r="AR356" s="84"/>
    </row>
    <row r="357" spans="2:44" s="146" customFormat="1" x14ac:dyDescent="0.2">
      <c r="B357" s="94"/>
      <c r="C357" s="94"/>
      <c r="D357" s="94"/>
      <c r="E357" s="94"/>
      <c r="F357" s="85"/>
      <c r="G357" s="85"/>
      <c r="H357" s="85"/>
      <c r="I357" s="85"/>
      <c r="J357" s="85"/>
      <c r="K357" s="85"/>
      <c r="L357" s="85"/>
      <c r="M357" s="85"/>
      <c r="N357" s="86"/>
      <c r="O357" s="86"/>
      <c r="P357" s="86"/>
      <c r="Q357" s="86"/>
      <c r="R357" s="87"/>
      <c r="S357" s="98"/>
      <c r="T357" s="141"/>
      <c r="U357" s="120"/>
      <c r="V357" s="135"/>
      <c r="W357" s="85"/>
      <c r="X357" s="118"/>
      <c r="Z357" s="82"/>
      <c r="AA357" s="82"/>
      <c r="AB357" s="145"/>
      <c r="AC357" s="143"/>
      <c r="AD357" s="152"/>
      <c r="AE357" s="152"/>
      <c r="AF357" s="152"/>
      <c r="AH357" s="84"/>
      <c r="AI357" s="84"/>
      <c r="AJ357" s="84"/>
      <c r="AK357" s="84"/>
      <c r="AL357" s="84"/>
      <c r="AM357" s="84"/>
      <c r="AN357" s="84"/>
      <c r="AO357" s="84"/>
      <c r="AP357" s="84"/>
      <c r="AQ357" s="84"/>
      <c r="AR357" s="84"/>
    </row>
    <row r="358" spans="2:44" s="146" customFormat="1" x14ac:dyDescent="0.2">
      <c r="B358" s="94"/>
      <c r="C358" s="94"/>
      <c r="D358" s="94"/>
      <c r="E358" s="94"/>
      <c r="F358" s="85"/>
      <c r="G358" s="85"/>
      <c r="H358" s="85"/>
      <c r="I358" s="85"/>
      <c r="J358" s="85"/>
      <c r="K358" s="85"/>
      <c r="L358" s="85"/>
      <c r="M358" s="85"/>
      <c r="N358" s="86"/>
      <c r="O358" s="86"/>
      <c r="P358" s="86"/>
      <c r="Q358" s="86"/>
      <c r="R358" s="87"/>
      <c r="S358" s="98"/>
      <c r="T358" s="141"/>
      <c r="U358" s="120"/>
      <c r="V358" s="135"/>
      <c r="W358" s="85"/>
      <c r="X358" s="118"/>
      <c r="Z358" s="82"/>
      <c r="AA358" s="82"/>
      <c r="AB358" s="145"/>
      <c r="AC358" s="143"/>
      <c r="AD358" s="152"/>
      <c r="AE358" s="152"/>
      <c r="AF358" s="152"/>
      <c r="AH358" s="84"/>
      <c r="AI358" s="84"/>
      <c r="AJ358" s="84"/>
      <c r="AK358" s="84"/>
      <c r="AL358" s="84"/>
      <c r="AM358" s="84"/>
      <c r="AN358" s="84"/>
      <c r="AO358" s="84"/>
      <c r="AP358" s="84"/>
      <c r="AQ358" s="84"/>
      <c r="AR358" s="84"/>
    </row>
    <row r="359" spans="2:44" s="146" customFormat="1" x14ac:dyDescent="0.2">
      <c r="B359" s="94"/>
      <c r="C359" s="94"/>
      <c r="D359" s="94"/>
      <c r="E359" s="94"/>
      <c r="F359" s="85"/>
      <c r="G359" s="85"/>
      <c r="H359" s="85"/>
      <c r="I359" s="85"/>
      <c r="J359" s="85"/>
      <c r="K359" s="85"/>
      <c r="L359" s="85"/>
      <c r="M359" s="85"/>
      <c r="N359" s="86"/>
      <c r="O359" s="86"/>
      <c r="P359" s="86"/>
      <c r="Q359" s="86"/>
      <c r="R359" s="87"/>
      <c r="S359" s="98"/>
      <c r="T359" s="141"/>
      <c r="U359" s="120"/>
      <c r="V359" s="135"/>
      <c r="W359" s="85"/>
      <c r="X359" s="118"/>
      <c r="Z359" s="82"/>
      <c r="AA359" s="82"/>
      <c r="AB359" s="145"/>
      <c r="AC359" s="143"/>
      <c r="AD359" s="152"/>
      <c r="AE359" s="152"/>
      <c r="AF359" s="152"/>
      <c r="AH359" s="84"/>
      <c r="AI359" s="84"/>
      <c r="AJ359" s="84"/>
      <c r="AK359" s="84"/>
      <c r="AL359" s="84"/>
      <c r="AM359" s="84"/>
      <c r="AN359" s="84"/>
      <c r="AO359" s="84"/>
      <c r="AP359" s="84"/>
      <c r="AQ359" s="84"/>
      <c r="AR359" s="84"/>
    </row>
    <row r="360" spans="2:44" s="146" customFormat="1" x14ac:dyDescent="0.2">
      <c r="B360" s="94"/>
      <c r="C360" s="94"/>
      <c r="D360" s="94"/>
      <c r="E360" s="94"/>
      <c r="F360" s="85"/>
      <c r="G360" s="85"/>
      <c r="H360" s="85"/>
      <c r="I360" s="85"/>
      <c r="J360" s="85"/>
      <c r="K360" s="85"/>
      <c r="L360" s="85"/>
      <c r="M360" s="85"/>
      <c r="N360" s="86"/>
      <c r="O360" s="86"/>
      <c r="P360" s="86"/>
      <c r="Q360" s="86"/>
      <c r="R360" s="87"/>
      <c r="S360" s="98"/>
      <c r="T360" s="141"/>
      <c r="U360" s="120"/>
      <c r="V360" s="135"/>
      <c r="W360" s="85"/>
      <c r="X360" s="118"/>
      <c r="Z360" s="82"/>
      <c r="AA360" s="82"/>
      <c r="AB360" s="145"/>
      <c r="AC360" s="143"/>
      <c r="AD360" s="152"/>
      <c r="AE360" s="152"/>
      <c r="AF360" s="152"/>
      <c r="AH360" s="84"/>
      <c r="AI360" s="84"/>
      <c r="AJ360" s="84"/>
      <c r="AK360" s="84"/>
      <c r="AL360" s="84"/>
      <c r="AM360" s="84"/>
      <c r="AN360" s="84"/>
      <c r="AO360" s="84"/>
      <c r="AP360" s="84"/>
      <c r="AQ360" s="84"/>
      <c r="AR360" s="84"/>
    </row>
    <row r="361" spans="2:44" s="146" customFormat="1" x14ac:dyDescent="0.2">
      <c r="B361" s="94"/>
      <c r="C361" s="94"/>
      <c r="D361" s="94"/>
      <c r="E361" s="94"/>
      <c r="F361" s="85"/>
      <c r="G361" s="85"/>
      <c r="H361" s="85"/>
      <c r="I361" s="85"/>
      <c r="J361" s="85"/>
      <c r="K361" s="85"/>
      <c r="L361" s="85"/>
      <c r="M361" s="85"/>
      <c r="N361" s="86"/>
      <c r="O361" s="86"/>
      <c r="P361" s="86"/>
      <c r="Q361" s="86"/>
      <c r="R361" s="87"/>
      <c r="S361" s="98"/>
      <c r="T361" s="141"/>
      <c r="U361" s="120"/>
      <c r="V361" s="135"/>
      <c r="W361" s="85"/>
      <c r="X361" s="118"/>
      <c r="Z361" s="82"/>
      <c r="AA361" s="82"/>
      <c r="AB361" s="145"/>
      <c r="AC361" s="143"/>
      <c r="AD361" s="152"/>
      <c r="AE361" s="152"/>
      <c r="AF361" s="152"/>
      <c r="AH361" s="84"/>
      <c r="AI361" s="84"/>
      <c r="AJ361" s="84"/>
      <c r="AK361" s="84"/>
      <c r="AL361" s="84"/>
      <c r="AM361" s="84"/>
      <c r="AN361" s="84"/>
      <c r="AO361" s="84"/>
      <c r="AP361" s="84"/>
      <c r="AQ361" s="84"/>
      <c r="AR361" s="84"/>
    </row>
    <row r="362" spans="2:44" s="146" customFormat="1" x14ac:dyDescent="0.2">
      <c r="B362" s="94"/>
      <c r="C362" s="94"/>
      <c r="D362" s="94"/>
      <c r="E362" s="94"/>
      <c r="F362" s="85"/>
      <c r="G362" s="85"/>
      <c r="H362" s="85"/>
      <c r="I362" s="85"/>
      <c r="J362" s="85"/>
      <c r="K362" s="85"/>
      <c r="L362" s="85"/>
      <c r="M362" s="85"/>
      <c r="N362" s="86"/>
      <c r="O362" s="86"/>
      <c r="P362" s="86"/>
      <c r="Q362" s="86"/>
      <c r="R362" s="87"/>
      <c r="S362" s="98"/>
      <c r="T362" s="141"/>
      <c r="U362" s="120"/>
      <c r="V362" s="135"/>
      <c r="W362" s="85"/>
      <c r="X362" s="118"/>
      <c r="Z362" s="82"/>
      <c r="AA362" s="82"/>
      <c r="AB362" s="145"/>
      <c r="AC362" s="143"/>
      <c r="AD362" s="152"/>
      <c r="AE362" s="152"/>
      <c r="AF362" s="152"/>
      <c r="AH362" s="84"/>
      <c r="AI362" s="84"/>
      <c r="AJ362" s="84"/>
      <c r="AK362" s="84"/>
      <c r="AL362" s="84"/>
      <c r="AM362" s="84"/>
      <c r="AN362" s="84"/>
      <c r="AO362" s="84"/>
      <c r="AP362" s="84"/>
      <c r="AQ362" s="84"/>
      <c r="AR362" s="84"/>
    </row>
    <row r="363" spans="2:44" s="146" customFormat="1" x14ac:dyDescent="0.2">
      <c r="B363" s="94"/>
      <c r="C363" s="94"/>
      <c r="D363" s="94"/>
      <c r="E363" s="94"/>
      <c r="F363" s="85"/>
      <c r="G363" s="85"/>
      <c r="H363" s="85"/>
      <c r="I363" s="85"/>
      <c r="J363" s="85"/>
      <c r="K363" s="85"/>
      <c r="L363" s="85"/>
      <c r="M363" s="85"/>
      <c r="N363" s="86"/>
      <c r="O363" s="86"/>
      <c r="P363" s="86"/>
      <c r="Q363" s="86"/>
      <c r="R363" s="87"/>
      <c r="S363" s="98"/>
      <c r="T363" s="141"/>
      <c r="U363" s="120"/>
      <c r="V363" s="135"/>
      <c r="W363" s="85"/>
      <c r="X363" s="118"/>
      <c r="Z363" s="82"/>
      <c r="AA363" s="82"/>
      <c r="AB363" s="145"/>
      <c r="AC363" s="143"/>
      <c r="AD363" s="152"/>
      <c r="AE363" s="152"/>
      <c r="AF363" s="152"/>
      <c r="AH363" s="84"/>
      <c r="AI363" s="84"/>
      <c r="AJ363" s="84"/>
      <c r="AK363" s="84"/>
      <c r="AL363" s="84"/>
      <c r="AM363" s="84"/>
      <c r="AN363" s="84"/>
      <c r="AO363" s="84"/>
      <c r="AP363" s="84"/>
      <c r="AQ363" s="84"/>
      <c r="AR363" s="84"/>
    </row>
    <row r="364" spans="2:44" s="146" customFormat="1" x14ac:dyDescent="0.2">
      <c r="B364" s="94"/>
      <c r="C364" s="94"/>
      <c r="D364" s="94"/>
      <c r="E364" s="94"/>
      <c r="F364" s="85"/>
      <c r="G364" s="85"/>
      <c r="H364" s="85"/>
      <c r="I364" s="85"/>
      <c r="J364" s="85"/>
      <c r="K364" s="85"/>
      <c r="L364" s="85"/>
      <c r="M364" s="85"/>
      <c r="N364" s="86"/>
      <c r="O364" s="86"/>
      <c r="P364" s="86"/>
      <c r="Q364" s="86"/>
      <c r="R364" s="87"/>
      <c r="S364" s="98"/>
      <c r="T364" s="141"/>
      <c r="U364" s="120"/>
      <c r="V364" s="135"/>
      <c r="W364" s="85"/>
      <c r="X364" s="118"/>
      <c r="Z364" s="82"/>
      <c r="AA364" s="82"/>
      <c r="AB364" s="145"/>
      <c r="AC364" s="143"/>
      <c r="AD364" s="152"/>
      <c r="AE364" s="152"/>
      <c r="AF364" s="152"/>
      <c r="AH364" s="84"/>
      <c r="AI364" s="84"/>
      <c r="AJ364" s="84"/>
      <c r="AK364" s="84"/>
      <c r="AL364" s="84"/>
      <c r="AM364" s="84"/>
      <c r="AN364" s="84"/>
      <c r="AO364" s="84"/>
      <c r="AP364" s="84"/>
      <c r="AQ364" s="84"/>
      <c r="AR364" s="84"/>
    </row>
    <row r="365" spans="2:44" s="146" customFormat="1" x14ac:dyDescent="0.2">
      <c r="B365" s="94"/>
      <c r="C365" s="94"/>
      <c r="D365" s="94"/>
      <c r="E365" s="94"/>
      <c r="F365" s="85"/>
      <c r="G365" s="85"/>
      <c r="H365" s="85"/>
      <c r="I365" s="85"/>
      <c r="J365" s="85"/>
      <c r="K365" s="85"/>
      <c r="L365" s="85"/>
      <c r="M365" s="85"/>
      <c r="N365" s="86"/>
      <c r="O365" s="86"/>
      <c r="P365" s="86"/>
      <c r="Q365" s="86"/>
      <c r="R365" s="87"/>
      <c r="S365" s="98"/>
      <c r="T365" s="141"/>
      <c r="U365" s="120"/>
      <c r="V365" s="135"/>
      <c r="W365" s="85"/>
      <c r="X365" s="118"/>
      <c r="Z365" s="82"/>
      <c r="AA365" s="82"/>
      <c r="AB365" s="145"/>
      <c r="AC365" s="143"/>
      <c r="AD365" s="152"/>
      <c r="AE365" s="152"/>
      <c r="AF365" s="152"/>
      <c r="AH365" s="84"/>
      <c r="AI365" s="84"/>
      <c r="AJ365" s="84"/>
      <c r="AK365" s="84"/>
      <c r="AL365" s="84"/>
      <c r="AM365" s="84"/>
      <c r="AN365" s="84"/>
      <c r="AO365" s="84"/>
      <c r="AP365" s="84"/>
      <c r="AQ365" s="84"/>
      <c r="AR365" s="84"/>
    </row>
    <row r="366" spans="2:44" s="146" customFormat="1" x14ac:dyDescent="0.2">
      <c r="B366" s="94"/>
      <c r="C366" s="94"/>
      <c r="D366" s="94"/>
      <c r="E366" s="94"/>
      <c r="F366" s="85"/>
      <c r="G366" s="85"/>
      <c r="H366" s="85"/>
      <c r="I366" s="85"/>
      <c r="J366" s="85"/>
      <c r="K366" s="85"/>
      <c r="L366" s="85"/>
      <c r="M366" s="85"/>
      <c r="N366" s="86"/>
      <c r="O366" s="86"/>
      <c r="P366" s="86"/>
      <c r="Q366" s="86"/>
      <c r="R366" s="87"/>
      <c r="S366" s="98"/>
      <c r="T366" s="141"/>
      <c r="U366" s="120"/>
      <c r="V366" s="135"/>
      <c r="W366" s="85"/>
      <c r="X366" s="118"/>
      <c r="Z366" s="82"/>
      <c r="AA366" s="82"/>
      <c r="AB366" s="145"/>
      <c r="AC366" s="143"/>
      <c r="AD366" s="152"/>
      <c r="AE366" s="152"/>
      <c r="AF366" s="152"/>
      <c r="AH366" s="84"/>
      <c r="AI366" s="84"/>
      <c r="AJ366" s="84"/>
      <c r="AK366" s="84"/>
      <c r="AL366" s="84"/>
      <c r="AM366" s="84"/>
      <c r="AN366" s="84"/>
      <c r="AO366" s="84"/>
      <c r="AP366" s="84"/>
      <c r="AQ366" s="84"/>
      <c r="AR366" s="84"/>
    </row>
    <row r="367" spans="2:44" s="146" customFormat="1" x14ac:dyDescent="0.2">
      <c r="B367" s="94"/>
      <c r="C367" s="94"/>
      <c r="D367" s="94"/>
      <c r="E367" s="94"/>
      <c r="F367" s="85"/>
      <c r="G367" s="85"/>
      <c r="H367" s="85"/>
      <c r="I367" s="85"/>
      <c r="J367" s="85"/>
      <c r="K367" s="85"/>
      <c r="L367" s="85"/>
      <c r="M367" s="85"/>
      <c r="N367" s="86"/>
      <c r="O367" s="86"/>
      <c r="P367" s="86"/>
      <c r="Q367" s="86"/>
      <c r="R367" s="87"/>
      <c r="S367" s="98"/>
      <c r="T367" s="141"/>
      <c r="U367" s="120"/>
      <c r="V367" s="135"/>
      <c r="W367" s="85"/>
      <c r="X367" s="118"/>
      <c r="Z367" s="82"/>
      <c r="AA367" s="82"/>
      <c r="AB367" s="145"/>
      <c r="AC367" s="143"/>
      <c r="AD367" s="152"/>
      <c r="AE367" s="152"/>
      <c r="AF367" s="152"/>
      <c r="AH367" s="84"/>
      <c r="AI367" s="84"/>
      <c r="AJ367" s="84"/>
      <c r="AK367" s="84"/>
      <c r="AL367" s="84"/>
      <c r="AM367" s="84"/>
      <c r="AN367" s="84"/>
      <c r="AO367" s="84"/>
      <c r="AP367" s="84"/>
      <c r="AQ367" s="84"/>
      <c r="AR367" s="84"/>
    </row>
    <row r="368" spans="2:44" s="146" customFormat="1" x14ac:dyDescent="0.2">
      <c r="B368" s="94"/>
      <c r="C368" s="94"/>
      <c r="D368" s="94"/>
      <c r="E368" s="94"/>
      <c r="F368" s="85"/>
      <c r="G368" s="85"/>
      <c r="H368" s="85"/>
      <c r="I368" s="85"/>
      <c r="J368" s="85"/>
      <c r="K368" s="85"/>
      <c r="L368" s="85"/>
      <c r="M368" s="85"/>
      <c r="N368" s="86"/>
      <c r="O368" s="86"/>
      <c r="P368" s="86"/>
      <c r="Q368" s="86"/>
      <c r="R368" s="87"/>
      <c r="S368" s="98"/>
      <c r="T368" s="141"/>
      <c r="U368" s="120"/>
      <c r="V368" s="135"/>
      <c r="W368" s="85"/>
      <c r="X368" s="118"/>
      <c r="Z368" s="82"/>
      <c r="AA368" s="82"/>
      <c r="AB368" s="145"/>
      <c r="AC368" s="143"/>
      <c r="AD368" s="152"/>
      <c r="AE368" s="152"/>
      <c r="AF368" s="152"/>
      <c r="AH368" s="84"/>
      <c r="AI368" s="84"/>
      <c r="AJ368" s="84"/>
      <c r="AK368" s="84"/>
      <c r="AL368" s="84"/>
      <c r="AM368" s="84"/>
      <c r="AN368" s="84"/>
      <c r="AO368" s="84"/>
      <c r="AP368" s="84"/>
      <c r="AQ368" s="84"/>
      <c r="AR368" s="84"/>
    </row>
    <row r="369" spans="2:44" s="146" customFormat="1" x14ac:dyDescent="0.2">
      <c r="B369" s="94"/>
      <c r="C369" s="94"/>
      <c r="D369" s="94"/>
      <c r="E369" s="94"/>
      <c r="F369" s="85"/>
      <c r="G369" s="85"/>
      <c r="H369" s="85"/>
      <c r="I369" s="85"/>
      <c r="J369" s="85"/>
      <c r="K369" s="85"/>
      <c r="L369" s="85"/>
      <c r="M369" s="85"/>
      <c r="N369" s="86"/>
      <c r="O369" s="86"/>
      <c r="P369" s="86"/>
      <c r="Q369" s="86"/>
      <c r="R369" s="87"/>
      <c r="S369" s="98"/>
      <c r="T369" s="141"/>
      <c r="U369" s="120"/>
      <c r="V369" s="135"/>
      <c r="W369" s="85"/>
      <c r="X369" s="118"/>
      <c r="Z369" s="82"/>
      <c r="AA369" s="82"/>
      <c r="AB369" s="145"/>
      <c r="AC369" s="143"/>
      <c r="AD369" s="152"/>
      <c r="AE369" s="152"/>
      <c r="AF369" s="152"/>
      <c r="AH369" s="84"/>
      <c r="AI369" s="84"/>
      <c r="AJ369" s="84"/>
      <c r="AK369" s="84"/>
      <c r="AL369" s="84"/>
      <c r="AM369" s="84"/>
      <c r="AN369" s="84"/>
      <c r="AO369" s="84"/>
      <c r="AP369" s="84"/>
      <c r="AQ369" s="84"/>
      <c r="AR369" s="84"/>
    </row>
    <row r="370" spans="2:44" s="146" customFormat="1" x14ac:dyDescent="0.2">
      <c r="B370" s="94"/>
      <c r="C370" s="94"/>
      <c r="D370" s="94"/>
      <c r="E370" s="94"/>
      <c r="F370" s="85"/>
      <c r="G370" s="85"/>
      <c r="H370" s="85"/>
      <c r="I370" s="85"/>
      <c r="J370" s="85"/>
      <c r="K370" s="85"/>
      <c r="L370" s="85"/>
      <c r="M370" s="85"/>
      <c r="N370" s="86"/>
      <c r="O370" s="86"/>
      <c r="P370" s="86"/>
      <c r="Q370" s="86"/>
      <c r="R370" s="87"/>
      <c r="S370" s="98"/>
      <c r="T370" s="141"/>
      <c r="U370" s="120"/>
      <c r="V370" s="135"/>
      <c r="W370" s="85"/>
      <c r="X370" s="118"/>
      <c r="Z370" s="82"/>
      <c r="AA370" s="82"/>
      <c r="AB370" s="145"/>
      <c r="AC370" s="143"/>
      <c r="AD370" s="152"/>
      <c r="AE370" s="152"/>
      <c r="AF370" s="152"/>
      <c r="AH370" s="84"/>
      <c r="AI370" s="84"/>
      <c r="AJ370" s="84"/>
      <c r="AK370" s="84"/>
      <c r="AL370" s="84"/>
      <c r="AM370" s="84"/>
      <c r="AN370" s="84"/>
      <c r="AO370" s="84"/>
      <c r="AP370" s="84"/>
      <c r="AQ370" s="84"/>
      <c r="AR370" s="84"/>
    </row>
    <row r="371" spans="2:44" s="146" customFormat="1" x14ac:dyDescent="0.2">
      <c r="B371" s="94"/>
      <c r="C371" s="94"/>
      <c r="D371" s="94"/>
      <c r="E371" s="94"/>
      <c r="F371" s="85"/>
      <c r="G371" s="85"/>
      <c r="H371" s="85"/>
      <c r="I371" s="85"/>
      <c r="J371" s="85"/>
      <c r="K371" s="85"/>
      <c r="L371" s="85"/>
      <c r="M371" s="85"/>
      <c r="N371" s="86"/>
      <c r="O371" s="86"/>
      <c r="P371" s="86"/>
      <c r="Q371" s="86"/>
      <c r="R371" s="87"/>
      <c r="S371" s="98"/>
      <c r="T371" s="141"/>
      <c r="U371" s="120"/>
      <c r="V371" s="135"/>
      <c r="W371" s="85"/>
      <c r="X371" s="118"/>
      <c r="Z371" s="82"/>
      <c r="AA371" s="82"/>
      <c r="AB371" s="145"/>
      <c r="AC371" s="143"/>
      <c r="AD371" s="152"/>
      <c r="AE371" s="152"/>
      <c r="AF371" s="152"/>
      <c r="AH371" s="84"/>
      <c r="AI371" s="84"/>
      <c r="AJ371" s="84"/>
      <c r="AK371" s="84"/>
      <c r="AL371" s="84"/>
      <c r="AM371" s="84"/>
      <c r="AN371" s="84"/>
      <c r="AO371" s="84"/>
      <c r="AP371" s="84"/>
      <c r="AQ371" s="84"/>
      <c r="AR371" s="84"/>
    </row>
    <row r="372" spans="2:44" s="146" customFormat="1" x14ac:dyDescent="0.2">
      <c r="B372" s="94"/>
      <c r="C372" s="94"/>
      <c r="D372" s="94"/>
      <c r="E372" s="94"/>
      <c r="F372" s="85"/>
      <c r="G372" s="85"/>
      <c r="H372" s="85"/>
      <c r="I372" s="85"/>
      <c r="J372" s="85"/>
      <c r="K372" s="85"/>
      <c r="L372" s="85"/>
      <c r="M372" s="85"/>
      <c r="N372" s="86"/>
      <c r="O372" s="86"/>
      <c r="P372" s="86"/>
      <c r="Q372" s="86"/>
      <c r="R372" s="87"/>
      <c r="S372" s="98"/>
      <c r="T372" s="141"/>
      <c r="U372" s="120"/>
      <c r="V372" s="135"/>
      <c r="W372" s="85"/>
      <c r="X372" s="118"/>
      <c r="Z372" s="82"/>
      <c r="AA372" s="82"/>
      <c r="AB372" s="145"/>
      <c r="AC372" s="143"/>
      <c r="AD372" s="152"/>
      <c r="AE372" s="152"/>
      <c r="AF372" s="152"/>
      <c r="AH372" s="84"/>
      <c r="AI372" s="84"/>
      <c r="AJ372" s="84"/>
      <c r="AK372" s="84"/>
      <c r="AL372" s="84"/>
      <c r="AM372" s="84"/>
      <c r="AN372" s="84"/>
      <c r="AO372" s="84"/>
      <c r="AP372" s="84"/>
      <c r="AQ372" s="84"/>
      <c r="AR372" s="84"/>
    </row>
    <row r="373" spans="2:44" s="146" customFormat="1" x14ac:dyDescent="0.2">
      <c r="B373" s="94"/>
      <c r="C373" s="94"/>
      <c r="D373" s="94"/>
      <c r="E373" s="94"/>
      <c r="F373" s="85"/>
      <c r="G373" s="85"/>
      <c r="H373" s="85"/>
      <c r="I373" s="85"/>
      <c r="J373" s="85"/>
      <c r="K373" s="85"/>
      <c r="L373" s="85"/>
      <c r="M373" s="85"/>
      <c r="N373" s="86"/>
      <c r="O373" s="86"/>
      <c r="P373" s="86"/>
      <c r="Q373" s="86"/>
      <c r="R373" s="87"/>
      <c r="S373" s="98"/>
      <c r="T373" s="141"/>
      <c r="U373" s="120"/>
      <c r="V373" s="135"/>
      <c r="W373" s="85"/>
      <c r="X373" s="118"/>
      <c r="Z373" s="82"/>
      <c r="AA373" s="82"/>
      <c r="AB373" s="145"/>
      <c r="AC373" s="143"/>
      <c r="AD373" s="152"/>
      <c r="AE373" s="152"/>
      <c r="AF373" s="152"/>
      <c r="AH373" s="84"/>
      <c r="AI373" s="84"/>
      <c r="AJ373" s="84"/>
      <c r="AK373" s="84"/>
      <c r="AL373" s="84"/>
      <c r="AM373" s="84"/>
      <c r="AN373" s="84"/>
      <c r="AO373" s="84"/>
      <c r="AP373" s="84"/>
      <c r="AQ373" s="84"/>
      <c r="AR373" s="84"/>
    </row>
    <row r="374" spans="2:44" s="146" customFormat="1" x14ac:dyDescent="0.2">
      <c r="B374" s="94"/>
      <c r="C374" s="94"/>
      <c r="D374" s="94"/>
      <c r="E374" s="94"/>
      <c r="F374" s="85"/>
      <c r="G374" s="85"/>
      <c r="H374" s="85"/>
      <c r="I374" s="85"/>
      <c r="J374" s="85"/>
      <c r="K374" s="85"/>
      <c r="L374" s="85"/>
      <c r="M374" s="85"/>
      <c r="N374" s="86"/>
      <c r="O374" s="86"/>
      <c r="P374" s="86"/>
      <c r="Q374" s="86"/>
      <c r="R374" s="87"/>
      <c r="S374" s="98"/>
      <c r="T374" s="141"/>
      <c r="U374" s="120"/>
      <c r="V374" s="135"/>
      <c r="W374" s="85"/>
      <c r="X374" s="118"/>
      <c r="Z374" s="82"/>
      <c r="AA374" s="82"/>
      <c r="AB374" s="145"/>
      <c r="AC374" s="143"/>
      <c r="AD374" s="152"/>
      <c r="AE374" s="152"/>
      <c r="AF374" s="152"/>
      <c r="AH374" s="84"/>
      <c r="AI374" s="84"/>
      <c r="AJ374" s="84"/>
      <c r="AK374" s="84"/>
      <c r="AL374" s="84"/>
      <c r="AM374" s="84"/>
      <c r="AN374" s="84"/>
      <c r="AO374" s="84"/>
      <c r="AP374" s="84"/>
      <c r="AQ374" s="84"/>
      <c r="AR374" s="84"/>
    </row>
    <row r="375" spans="2:44" s="146" customFormat="1" x14ac:dyDescent="0.2">
      <c r="B375" s="94"/>
      <c r="C375" s="94"/>
      <c r="D375" s="94"/>
      <c r="E375" s="94"/>
      <c r="F375" s="85"/>
      <c r="G375" s="85"/>
      <c r="H375" s="85"/>
      <c r="I375" s="85"/>
      <c r="J375" s="85"/>
      <c r="K375" s="85"/>
      <c r="L375" s="85"/>
      <c r="M375" s="85"/>
      <c r="N375" s="86"/>
      <c r="O375" s="86"/>
      <c r="P375" s="86"/>
      <c r="Q375" s="86"/>
      <c r="R375" s="87"/>
      <c r="S375" s="98"/>
      <c r="T375" s="141"/>
      <c r="U375" s="120"/>
      <c r="V375" s="135"/>
      <c r="W375" s="85"/>
      <c r="X375" s="118"/>
      <c r="Z375" s="82"/>
      <c r="AA375" s="82"/>
      <c r="AB375" s="145"/>
      <c r="AC375" s="143"/>
      <c r="AD375" s="152"/>
      <c r="AE375" s="152"/>
      <c r="AF375" s="152"/>
      <c r="AH375" s="84"/>
      <c r="AI375" s="84"/>
      <c r="AJ375" s="84"/>
      <c r="AK375" s="84"/>
      <c r="AL375" s="84"/>
      <c r="AM375" s="84"/>
      <c r="AN375" s="84"/>
      <c r="AO375" s="84"/>
      <c r="AP375" s="84"/>
      <c r="AQ375" s="84"/>
      <c r="AR375" s="84"/>
    </row>
    <row r="376" spans="2:44" s="146" customFormat="1" x14ac:dyDescent="0.2">
      <c r="B376" s="94"/>
      <c r="C376" s="94"/>
      <c r="D376" s="94"/>
      <c r="E376" s="94"/>
      <c r="F376" s="85"/>
      <c r="G376" s="85"/>
      <c r="H376" s="85"/>
      <c r="I376" s="85"/>
      <c r="J376" s="85"/>
      <c r="K376" s="85"/>
      <c r="L376" s="85"/>
      <c r="M376" s="85"/>
      <c r="N376" s="86"/>
      <c r="O376" s="86"/>
      <c r="P376" s="86"/>
      <c r="Q376" s="86"/>
      <c r="R376" s="87"/>
      <c r="S376" s="98"/>
      <c r="T376" s="141"/>
      <c r="U376" s="120"/>
      <c r="V376" s="135"/>
      <c r="W376" s="85"/>
      <c r="X376" s="118"/>
      <c r="Z376" s="82"/>
      <c r="AA376" s="82"/>
      <c r="AB376" s="145"/>
      <c r="AC376" s="143"/>
      <c r="AD376" s="152"/>
      <c r="AE376" s="152"/>
      <c r="AF376" s="152"/>
      <c r="AH376" s="84"/>
      <c r="AI376" s="84"/>
      <c r="AJ376" s="84"/>
      <c r="AK376" s="84"/>
      <c r="AL376" s="84"/>
      <c r="AM376" s="84"/>
      <c r="AN376" s="84"/>
      <c r="AO376" s="84"/>
      <c r="AP376" s="84"/>
      <c r="AQ376" s="84"/>
      <c r="AR376" s="84"/>
    </row>
    <row r="377" spans="2:44" s="146" customFormat="1" x14ac:dyDescent="0.2">
      <c r="B377" s="94"/>
      <c r="C377" s="94"/>
      <c r="D377" s="94"/>
      <c r="E377" s="94"/>
      <c r="F377" s="85"/>
      <c r="G377" s="85"/>
      <c r="H377" s="85"/>
      <c r="I377" s="85"/>
      <c r="J377" s="85"/>
      <c r="K377" s="85"/>
      <c r="L377" s="85"/>
      <c r="M377" s="85"/>
      <c r="N377" s="86"/>
      <c r="O377" s="86"/>
      <c r="P377" s="86"/>
      <c r="Q377" s="86"/>
      <c r="R377" s="87"/>
      <c r="S377" s="98"/>
      <c r="T377" s="141"/>
      <c r="U377" s="120"/>
      <c r="V377" s="135"/>
      <c r="W377" s="85"/>
      <c r="X377" s="118"/>
      <c r="Z377" s="82"/>
      <c r="AA377" s="82"/>
      <c r="AB377" s="145"/>
      <c r="AC377" s="143"/>
      <c r="AD377" s="152"/>
      <c r="AE377" s="152"/>
      <c r="AF377" s="152"/>
      <c r="AH377" s="84"/>
      <c r="AI377" s="84"/>
      <c r="AJ377" s="84"/>
      <c r="AK377" s="84"/>
      <c r="AL377" s="84"/>
      <c r="AM377" s="84"/>
      <c r="AN377" s="84"/>
      <c r="AO377" s="84"/>
      <c r="AP377" s="84"/>
      <c r="AQ377" s="84"/>
      <c r="AR377" s="84"/>
    </row>
    <row r="378" spans="2:44" s="146" customFormat="1" x14ac:dyDescent="0.2">
      <c r="B378" s="94"/>
      <c r="C378" s="94"/>
      <c r="D378" s="94"/>
      <c r="E378" s="94"/>
      <c r="F378" s="85"/>
      <c r="G378" s="85"/>
      <c r="H378" s="85"/>
      <c r="I378" s="85"/>
      <c r="J378" s="85"/>
      <c r="K378" s="85"/>
      <c r="L378" s="85"/>
      <c r="M378" s="85"/>
      <c r="N378" s="86"/>
      <c r="O378" s="86"/>
      <c r="P378" s="86"/>
      <c r="Q378" s="86"/>
      <c r="R378" s="87"/>
      <c r="S378" s="98"/>
      <c r="T378" s="141"/>
      <c r="U378" s="120"/>
      <c r="V378" s="135"/>
      <c r="W378" s="85"/>
      <c r="X378" s="118"/>
      <c r="Z378" s="82"/>
      <c r="AA378" s="82"/>
      <c r="AB378" s="145"/>
      <c r="AC378" s="143"/>
      <c r="AD378" s="152"/>
      <c r="AE378" s="152"/>
      <c r="AF378" s="152"/>
      <c r="AH378" s="84"/>
      <c r="AI378" s="84"/>
      <c r="AJ378" s="84"/>
      <c r="AK378" s="84"/>
      <c r="AL378" s="84"/>
      <c r="AM378" s="84"/>
      <c r="AN378" s="84"/>
      <c r="AO378" s="84"/>
      <c r="AP378" s="84"/>
      <c r="AQ378" s="84"/>
      <c r="AR378" s="84"/>
    </row>
    <row r="379" spans="2:44" s="146" customFormat="1" x14ac:dyDescent="0.2">
      <c r="B379" s="94"/>
      <c r="C379" s="94"/>
      <c r="D379" s="94"/>
      <c r="E379" s="94"/>
      <c r="F379" s="85"/>
      <c r="G379" s="85"/>
      <c r="H379" s="85"/>
      <c r="I379" s="85"/>
      <c r="J379" s="85"/>
      <c r="K379" s="85"/>
      <c r="L379" s="85"/>
      <c r="M379" s="85"/>
      <c r="N379" s="86"/>
      <c r="O379" s="86"/>
      <c r="P379" s="86"/>
      <c r="Q379" s="86"/>
      <c r="R379" s="87"/>
      <c r="S379" s="98"/>
      <c r="T379" s="141"/>
      <c r="U379" s="120"/>
      <c r="V379" s="135"/>
      <c r="W379" s="85"/>
      <c r="X379" s="118"/>
      <c r="Z379" s="82"/>
      <c r="AA379" s="82"/>
      <c r="AB379" s="145"/>
      <c r="AC379" s="143"/>
      <c r="AD379" s="152"/>
      <c r="AE379" s="152"/>
      <c r="AF379" s="152"/>
      <c r="AH379" s="84"/>
      <c r="AI379" s="84"/>
      <c r="AJ379" s="84"/>
      <c r="AK379" s="84"/>
      <c r="AL379" s="84"/>
      <c r="AM379" s="84"/>
      <c r="AN379" s="84"/>
      <c r="AO379" s="84"/>
      <c r="AP379" s="84"/>
      <c r="AQ379" s="84"/>
      <c r="AR379" s="84"/>
    </row>
    <row r="380" spans="2:44" s="146" customFormat="1" x14ac:dyDescent="0.2">
      <c r="B380" s="94"/>
      <c r="C380" s="94"/>
      <c r="D380" s="94"/>
      <c r="E380" s="94"/>
      <c r="F380" s="85"/>
      <c r="G380" s="85"/>
      <c r="H380" s="85"/>
      <c r="I380" s="85"/>
      <c r="J380" s="85"/>
      <c r="K380" s="85"/>
      <c r="L380" s="85"/>
      <c r="M380" s="85"/>
      <c r="N380" s="86"/>
      <c r="O380" s="86"/>
      <c r="P380" s="86"/>
      <c r="Q380" s="86"/>
      <c r="R380" s="87"/>
      <c r="S380" s="98"/>
      <c r="T380" s="141"/>
      <c r="U380" s="120"/>
      <c r="V380" s="135"/>
      <c r="W380" s="85"/>
      <c r="X380" s="118"/>
      <c r="Z380" s="82"/>
      <c r="AA380" s="82"/>
      <c r="AB380" s="145"/>
      <c r="AC380" s="143"/>
      <c r="AD380" s="152"/>
      <c r="AE380" s="152"/>
      <c r="AF380" s="152"/>
      <c r="AH380" s="84"/>
      <c r="AI380" s="84"/>
      <c r="AJ380" s="84"/>
      <c r="AK380" s="84"/>
      <c r="AL380" s="84"/>
      <c r="AM380" s="84"/>
      <c r="AN380" s="84"/>
      <c r="AO380" s="84"/>
      <c r="AP380" s="84"/>
      <c r="AQ380" s="84"/>
      <c r="AR380" s="84"/>
    </row>
    <row r="381" spans="2:44" s="146" customFormat="1" x14ac:dyDescent="0.2">
      <c r="B381" s="94"/>
      <c r="C381" s="94"/>
      <c r="D381" s="94"/>
      <c r="E381" s="94"/>
      <c r="F381" s="85"/>
      <c r="G381" s="85"/>
      <c r="H381" s="85"/>
      <c r="I381" s="85"/>
      <c r="J381" s="85"/>
      <c r="K381" s="85"/>
      <c r="L381" s="85"/>
      <c r="M381" s="85"/>
      <c r="N381" s="86"/>
      <c r="O381" s="86"/>
      <c r="P381" s="86"/>
      <c r="Q381" s="86"/>
      <c r="R381" s="87"/>
      <c r="S381" s="98"/>
      <c r="T381" s="141"/>
      <c r="U381" s="120"/>
      <c r="V381" s="135"/>
      <c r="W381" s="85"/>
      <c r="X381" s="118"/>
      <c r="Z381" s="82"/>
      <c r="AA381" s="82"/>
      <c r="AB381" s="145"/>
      <c r="AC381" s="143"/>
      <c r="AD381" s="152"/>
      <c r="AE381" s="152"/>
      <c r="AF381" s="152"/>
      <c r="AH381" s="84"/>
      <c r="AI381" s="84"/>
      <c r="AJ381" s="84"/>
      <c r="AK381" s="84"/>
      <c r="AL381" s="84"/>
      <c r="AM381" s="84"/>
      <c r="AN381" s="84"/>
      <c r="AO381" s="84"/>
      <c r="AP381" s="84"/>
      <c r="AQ381" s="84"/>
      <c r="AR381" s="84"/>
    </row>
    <row r="382" spans="2:44" s="146" customFormat="1" x14ac:dyDescent="0.2">
      <c r="B382" s="94"/>
      <c r="C382" s="94"/>
      <c r="D382" s="94"/>
      <c r="E382" s="94"/>
      <c r="F382" s="85"/>
      <c r="G382" s="85"/>
      <c r="H382" s="85"/>
      <c r="I382" s="85"/>
      <c r="J382" s="85"/>
      <c r="K382" s="85"/>
      <c r="L382" s="85"/>
      <c r="M382" s="85"/>
      <c r="N382" s="86"/>
      <c r="O382" s="86"/>
      <c r="P382" s="86"/>
      <c r="Q382" s="86"/>
      <c r="R382" s="87"/>
      <c r="S382" s="98"/>
      <c r="T382" s="141"/>
      <c r="U382" s="120"/>
      <c r="V382" s="135"/>
      <c r="W382" s="85"/>
      <c r="X382" s="118"/>
      <c r="Z382" s="82"/>
      <c r="AA382" s="82"/>
      <c r="AB382" s="145"/>
      <c r="AC382" s="143"/>
      <c r="AD382" s="152"/>
      <c r="AE382" s="152"/>
      <c r="AF382" s="152"/>
      <c r="AH382" s="84"/>
      <c r="AI382" s="84"/>
      <c r="AJ382" s="84"/>
      <c r="AK382" s="84"/>
      <c r="AL382" s="84"/>
      <c r="AM382" s="84"/>
      <c r="AN382" s="84"/>
      <c r="AO382" s="84"/>
      <c r="AP382" s="84"/>
      <c r="AQ382" s="84"/>
      <c r="AR382" s="84"/>
    </row>
    <row r="383" spans="2:44" s="146" customFormat="1" x14ac:dyDescent="0.2">
      <c r="B383" s="94"/>
      <c r="C383" s="94"/>
      <c r="D383" s="94"/>
      <c r="E383" s="94"/>
      <c r="F383" s="85"/>
      <c r="G383" s="85"/>
      <c r="H383" s="85"/>
      <c r="I383" s="85"/>
      <c r="J383" s="85"/>
      <c r="K383" s="85"/>
      <c r="L383" s="85"/>
      <c r="M383" s="85"/>
      <c r="N383" s="86"/>
      <c r="O383" s="86"/>
      <c r="P383" s="86"/>
      <c r="Q383" s="86"/>
      <c r="R383" s="87"/>
      <c r="S383" s="98"/>
      <c r="T383" s="141"/>
      <c r="U383" s="120"/>
      <c r="V383" s="135"/>
      <c r="W383" s="85"/>
      <c r="X383" s="118"/>
      <c r="Z383" s="82"/>
      <c r="AA383" s="82"/>
      <c r="AB383" s="145"/>
      <c r="AC383" s="143"/>
      <c r="AD383" s="152"/>
      <c r="AE383" s="152"/>
      <c r="AF383" s="152"/>
      <c r="AH383" s="84"/>
      <c r="AI383" s="84"/>
      <c r="AJ383" s="84"/>
      <c r="AK383" s="84"/>
      <c r="AL383" s="84"/>
      <c r="AM383" s="84"/>
      <c r="AN383" s="84"/>
      <c r="AO383" s="84"/>
      <c r="AP383" s="84"/>
      <c r="AQ383" s="84"/>
      <c r="AR383" s="84"/>
    </row>
    <row r="384" spans="2:44" s="146" customFormat="1" x14ac:dyDescent="0.2">
      <c r="B384" s="94"/>
      <c r="C384" s="94"/>
      <c r="D384" s="94"/>
      <c r="E384" s="94"/>
      <c r="F384" s="85"/>
      <c r="G384" s="85"/>
      <c r="H384" s="85"/>
      <c r="I384" s="85"/>
      <c r="J384" s="85"/>
      <c r="K384" s="85"/>
      <c r="L384" s="85"/>
      <c r="M384" s="85"/>
      <c r="N384" s="86"/>
      <c r="O384" s="86"/>
      <c r="P384" s="86"/>
      <c r="Q384" s="86"/>
      <c r="R384" s="87"/>
      <c r="S384" s="98"/>
      <c r="T384" s="141"/>
      <c r="U384" s="120"/>
      <c r="V384" s="135"/>
      <c r="W384" s="85"/>
      <c r="X384" s="118"/>
      <c r="Z384" s="82"/>
      <c r="AA384" s="82"/>
      <c r="AB384" s="145"/>
      <c r="AC384" s="143"/>
      <c r="AD384" s="152"/>
      <c r="AE384" s="152"/>
      <c r="AF384" s="152"/>
      <c r="AH384" s="84"/>
      <c r="AI384" s="84"/>
      <c r="AJ384" s="84"/>
      <c r="AK384" s="84"/>
      <c r="AL384" s="84"/>
      <c r="AM384" s="84"/>
      <c r="AN384" s="84"/>
      <c r="AO384" s="84"/>
      <c r="AP384" s="84"/>
      <c r="AQ384" s="84"/>
      <c r="AR384" s="84"/>
    </row>
    <row r="385" spans="2:44" s="146" customFormat="1" x14ac:dyDescent="0.2">
      <c r="B385" s="94"/>
      <c r="C385" s="94"/>
      <c r="D385" s="94"/>
      <c r="E385" s="94"/>
      <c r="F385" s="85"/>
      <c r="G385" s="85"/>
      <c r="H385" s="85"/>
      <c r="I385" s="85"/>
      <c r="J385" s="85"/>
      <c r="K385" s="85"/>
      <c r="L385" s="85"/>
      <c r="M385" s="85"/>
      <c r="N385" s="86"/>
      <c r="O385" s="86"/>
      <c r="P385" s="86"/>
      <c r="Q385" s="86"/>
      <c r="R385" s="87"/>
      <c r="S385" s="98"/>
      <c r="T385" s="141"/>
      <c r="U385" s="120"/>
      <c r="V385" s="135"/>
      <c r="W385" s="85"/>
      <c r="X385" s="118"/>
      <c r="Z385" s="82"/>
      <c r="AA385" s="82"/>
      <c r="AB385" s="145"/>
      <c r="AC385" s="143"/>
      <c r="AD385" s="152"/>
      <c r="AE385" s="152"/>
      <c r="AF385" s="152"/>
      <c r="AH385" s="84"/>
      <c r="AI385" s="84"/>
      <c r="AJ385" s="84"/>
      <c r="AK385" s="84"/>
      <c r="AL385" s="84"/>
      <c r="AM385" s="84"/>
      <c r="AN385" s="84"/>
      <c r="AO385" s="84"/>
      <c r="AP385" s="84"/>
      <c r="AQ385" s="84"/>
      <c r="AR385" s="84"/>
    </row>
    <row r="386" spans="2:44" s="146" customFormat="1" x14ac:dyDescent="0.2">
      <c r="B386" s="94"/>
      <c r="C386" s="94"/>
      <c r="D386" s="94"/>
      <c r="E386" s="94"/>
      <c r="F386" s="85"/>
      <c r="G386" s="85"/>
      <c r="H386" s="85"/>
      <c r="I386" s="85"/>
      <c r="J386" s="85"/>
      <c r="K386" s="85"/>
      <c r="L386" s="85"/>
      <c r="M386" s="85"/>
      <c r="N386" s="86"/>
      <c r="O386" s="86"/>
      <c r="P386" s="86"/>
      <c r="Q386" s="86"/>
      <c r="R386" s="87"/>
      <c r="S386" s="98"/>
      <c r="T386" s="141"/>
      <c r="U386" s="120"/>
      <c r="V386" s="135"/>
      <c r="W386" s="85"/>
      <c r="X386" s="118"/>
      <c r="Z386" s="82"/>
      <c r="AA386" s="82"/>
      <c r="AB386" s="145"/>
      <c r="AC386" s="143"/>
      <c r="AD386" s="152"/>
      <c r="AE386" s="152"/>
      <c r="AF386" s="152"/>
      <c r="AH386" s="84"/>
      <c r="AI386" s="84"/>
      <c r="AJ386" s="84"/>
      <c r="AK386" s="84"/>
      <c r="AL386" s="84"/>
      <c r="AM386" s="84"/>
      <c r="AN386" s="84"/>
      <c r="AO386" s="84"/>
      <c r="AP386" s="84"/>
      <c r="AQ386" s="84"/>
      <c r="AR386" s="84"/>
    </row>
    <row r="387" spans="2:44" s="146" customFormat="1" x14ac:dyDescent="0.2">
      <c r="B387" s="94"/>
      <c r="C387" s="94"/>
      <c r="D387" s="94"/>
      <c r="E387" s="94"/>
      <c r="F387" s="85"/>
      <c r="G387" s="85"/>
      <c r="H387" s="85"/>
      <c r="I387" s="85"/>
      <c r="J387" s="85"/>
      <c r="K387" s="85"/>
      <c r="L387" s="85"/>
      <c r="M387" s="85"/>
      <c r="N387" s="86"/>
      <c r="O387" s="86"/>
      <c r="P387" s="86"/>
      <c r="Q387" s="86"/>
      <c r="R387" s="87"/>
      <c r="S387" s="98"/>
      <c r="T387" s="141"/>
      <c r="U387" s="120"/>
      <c r="V387" s="135"/>
      <c r="W387" s="85"/>
      <c r="X387" s="118"/>
      <c r="Z387" s="82"/>
      <c r="AA387" s="82"/>
      <c r="AB387" s="145"/>
      <c r="AC387" s="143"/>
      <c r="AD387" s="152"/>
      <c r="AE387" s="152"/>
      <c r="AF387" s="152"/>
      <c r="AH387" s="84"/>
      <c r="AI387" s="84"/>
      <c r="AJ387" s="84"/>
      <c r="AK387" s="84"/>
      <c r="AL387" s="84"/>
      <c r="AM387" s="84"/>
      <c r="AN387" s="84"/>
      <c r="AO387" s="84"/>
      <c r="AP387" s="84"/>
      <c r="AQ387" s="84"/>
      <c r="AR387" s="84"/>
    </row>
    <row r="388" spans="2:44" s="146" customFormat="1" x14ac:dyDescent="0.2">
      <c r="B388" s="94"/>
      <c r="C388" s="94"/>
      <c r="D388" s="94"/>
      <c r="E388" s="94"/>
      <c r="F388" s="85"/>
      <c r="G388" s="85"/>
      <c r="H388" s="85"/>
      <c r="I388" s="85"/>
      <c r="J388" s="85"/>
      <c r="K388" s="85"/>
      <c r="L388" s="85"/>
      <c r="M388" s="85"/>
      <c r="N388" s="86"/>
      <c r="O388" s="86"/>
      <c r="P388" s="86"/>
      <c r="Q388" s="86"/>
      <c r="R388" s="87"/>
      <c r="S388" s="98"/>
      <c r="T388" s="141"/>
      <c r="U388" s="120"/>
      <c r="V388" s="135"/>
      <c r="W388" s="85"/>
      <c r="X388" s="118"/>
      <c r="Z388" s="82"/>
      <c r="AA388" s="82"/>
      <c r="AB388" s="145"/>
      <c r="AC388" s="143"/>
      <c r="AD388" s="152"/>
      <c r="AE388" s="152"/>
      <c r="AF388" s="152"/>
      <c r="AH388" s="84"/>
      <c r="AI388" s="84"/>
      <c r="AJ388" s="84"/>
      <c r="AK388" s="84"/>
      <c r="AL388" s="84"/>
      <c r="AM388" s="84"/>
      <c r="AN388" s="84"/>
      <c r="AO388" s="84"/>
      <c r="AP388" s="84"/>
      <c r="AQ388" s="84"/>
      <c r="AR388" s="84"/>
    </row>
    <row r="389" spans="2:44" s="146" customFormat="1" x14ac:dyDescent="0.2">
      <c r="B389" s="94"/>
      <c r="C389" s="94"/>
      <c r="D389" s="94"/>
      <c r="E389" s="94"/>
      <c r="F389" s="85"/>
      <c r="G389" s="85"/>
      <c r="H389" s="85"/>
      <c r="I389" s="85"/>
      <c r="J389" s="85"/>
      <c r="K389" s="85"/>
      <c r="L389" s="85"/>
      <c r="M389" s="85"/>
      <c r="N389" s="86"/>
      <c r="O389" s="86"/>
      <c r="P389" s="86"/>
      <c r="Q389" s="86"/>
      <c r="R389" s="87"/>
      <c r="S389" s="98"/>
      <c r="T389" s="141"/>
      <c r="U389" s="120"/>
      <c r="V389" s="135"/>
      <c r="W389" s="85"/>
      <c r="X389" s="118"/>
      <c r="Z389" s="82"/>
      <c r="AA389" s="82"/>
      <c r="AB389" s="145"/>
      <c r="AC389" s="143"/>
      <c r="AD389" s="152"/>
      <c r="AE389" s="152"/>
      <c r="AF389" s="152"/>
      <c r="AH389" s="84"/>
      <c r="AI389" s="84"/>
      <c r="AJ389" s="84"/>
      <c r="AK389" s="84"/>
      <c r="AL389" s="84"/>
      <c r="AM389" s="84"/>
      <c r="AN389" s="84"/>
      <c r="AO389" s="84"/>
      <c r="AP389" s="84"/>
      <c r="AQ389" s="84"/>
      <c r="AR389" s="84"/>
    </row>
    <row r="390" spans="2:44" s="146" customFormat="1" x14ac:dyDescent="0.2">
      <c r="B390" s="94"/>
      <c r="C390" s="94"/>
      <c r="D390" s="94"/>
      <c r="E390" s="94"/>
      <c r="F390" s="85"/>
      <c r="G390" s="85"/>
      <c r="H390" s="85"/>
      <c r="I390" s="85"/>
      <c r="J390" s="85"/>
      <c r="K390" s="85"/>
      <c r="L390" s="85"/>
      <c r="M390" s="85"/>
      <c r="N390" s="86"/>
      <c r="O390" s="86"/>
      <c r="P390" s="86"/>
      <c r="Q390" s="86"/>
      <c r="R390" s="87"/>
      <c r="S390" s="98"/>
      <c r="T390" s="141"/>
      <c r="U390" s="120"/>
      <c r="V390" s="135"/>
      <c r="W390" s="85"/>
      <c r="X390" s="118"/>
      <c r="Z390" s="82"/>
      <c r="AA390" s="82"/>
      <c r="AB390" s="145"/>
      <c r="AC390" s="143"/>
      <c r="AD390" s="152"/>
      <c r="AE390" s="152"/>
      <c r="AF390" s="152"/>
      <c r="AH390" s="84"/>
      <c r="AI390" s="84"/>
      <c r="AJ390" s="84"/>
      <c r="AK390" s="84"/>
      <c r="AL390" s="84"/>
      <c r="AM390" s="84"/>
      <c r="AN390" s="84"/>
      <c r="AO390" s="84"/>
      <c r="AP390" s="84"/>
      <c r="AQ390" s="84"/>
      <c r="AR390" s="84"/>
    </row>
    <row r="391" spans="2:44" s="146" customFormat="1" x14ac:dyDescent="0.2">
      <c r="B391" s="94"/>
      <c r="C391" s="94"/>
      <c r="D391" s="94"/>
      <c r="E391" s="94"/>
      <c r="F391" s="85"/>
      <c r="G391" s="85"/>
      <c r="H391" s="85"/>
      <c r="I391" s="85"/>
      <c r="J391" s="85"/>
      <c r="K391" s="85"/>
      <c r="L391" s="85"/>
      <c r="M391" s="85"/>
      <c r="N391" s="86"/>
      <c r="O391" s="86"/>
      <c r="P391" s="86"/>
      <c r="Q391" s="86"/>
      <c r="R391" s="87"/>
      <c r="S391" s="98"/>
      <c r="T391" s="141"/>
      <c r="U391" s="120"/>
      <c r="V391" s="135"/>
      <c r="W391" s="85"/>
      <c r="X391" s="118"/>
      <c r="Z391" s="82"/>
      <c r="AA391" s="82"/>
      <c r="AB391" s="145"/>
      <c r="AC391" s="143"/>
      <c r="AD391" s="152"/>
      <c r="AE391" s="152"/>
      <c r="AF391" s="152"/>
      <c r="AH391" s="84"/>
      <c r="AI391" s="84"/>
      <c r="AJ391" s="84"/>
      <c r="AK391" s="84"/>
      <c r="AL391" s="84"/>
      <c r="AM391" s="84"/>
      <c r="AN391" s="84"/>
      <c r="AO391" s="84"/>
      <c r="AP391" s="84"/>
      <c r="AQ391" s="84"/>
      <c r="AR391" s="84"/>
    </row>
    <row r="392" spans="2:44" s="146" customFormat="1" x14ac:dyDescent="0.2">
      <c r="B392" s="94"/>
      <c r="C392" s="94"/>
      <c r="D392" s="94"/>
      <c r="E392" s="94"/>
      <c r="F392" s="85"/>
      <c r="G392" s="85"/>
      <c r="H392" s="85"/>
      <c r="I392" s="85"/>
      <c r="J392" s="85"/>
      <c r="K392" s="85"/>
      <c r="L392" s="85"/>
      <c r="M392" s="85"/>
      <c r="N392" s="86"/>
      <c r="O392" s="86"/>
      <c r="P392" s="86"/>
      <c r="Q392" s="86"/>
      <c r="R392" s="87"/>
      <c r="S392" s="98"/>
      <c r="T392" s="141"/>
      <c r="U392" s="120"/>
      <c r="V392" s="135"/>
      <c r="W392" s="85"/>
      <c r="X392" s="118"/>
      <c r="Z392" s="82"/>
      <c r="AA392" s="82"/>
      <c r="AB392" s="145"/>
      <c r="AC392" s="143"/>
      <c r="AD392" s="152"/>
      <c r="AE392" s="152"/>
      <c r="AF392" s="152"/>
      <c r="AH392" s="84"/>
      <c r="AI392" s="84"/>
      <c r="AJ392" s="84"/>
      <c r="AK392" s="84"/>
      <c r="AL392" s="84"/>
      <c r="AM392" s="84"/>
      <c r="AN392" s="84"/>
      <c r="AO392" s="84"/>
      <c r="AP392" s="84"/>
      <c r="AQ392" s="84"/>
      <c r="AR392" s="84"/>
    </row>
    <row r="393" spans="2:44" s="146" customFormat="1" x14ac:dyDescent="0.2">
      <c r="B393" s="94"/>
      <c r="C393" s="94"/>
      <c r="D393" s="94"/>
      <c r="E393" s="94"/>
      <c r="F393" s="85"/>
      <c r="G393" s="85"/>
      <c r="H393" s="85"/>
      <c r="I393" s="85"/>
      <c r="J393" s="85"/>
      <c r="K393" s="85"/>
      <c r="L393" s="85"/>
      <c r="M393" s="85"/>
      <c r="N393" s="86"/>
      <c r="O393" s="86"/>
      <c r="P393" s="86"/>
      <c r="Q393" s="86"/>
      <c r="R393" s="87"/>
      <c r="S393" s="98"/>
      <c r="T393" s="141"/>
      <c r="U393" s="120"/>
      <c r="V393" s="135"/>
      <c r="W393" s="85"/>
      <c r="X393" s="118"/>
      <c r="Z393" s="82"/>
      <c r="AA393" s="82"/>
      <c r="AB393" s="145"/>
      <c r="AC393" s="143"/>
      <c r="AD393" s="152"/>
      <c r="AE393" s="152"/>
      <c r="AF393" s="152"/>
      <c r="AH393" s="84"/>
      <c r="AI393" s="84"/>
      <c r="AJ393" s="84"/>
      <c r="AK393" s="84"/>
      <c r="AL393" s="84"/>
      <c r="AM393" s="84"/>
      <c r="AN393" s="84"/>
      <c r="AO393" s="84"/>
      <c r="AP393" s="84"/>
      <c r="AQ393" s="84"/>
      <c r="AR393" s="84"/>
    </row>
    <row r="394" spans="2:44" s="146" customFormat="1" x14ac:dyDescent="0.2">
      <c r="B394" s="94"/>
      <c r="C394" s="94"/>
      <c r="D394" s="94"/>
      <c r="E394" s="94"/>
      <c r="F394" s="85"/>
      <c r="G394" s="85"/>
      <c r="H394" s="85"/>
      <c r="I394" s="85"/>
      <c r="J394" s="85"/>
      <c r="K394" s="85"/>
      <c r="L394" s="85"/>
      <c r="M394" s="85"/>
      <c r="N394" s="86"/>
      <c r="O394" s="86"/>
      <c r="P394" s="86"/>
      <c r="Q394" s="86"/>
      <c r="R394" s="87"/>
      <c r="S394" s="98"/>
      <c r="T394" s="141"/>
      <c r="U394" s="120"/>
      <c r="V394" s="135"/>
      <c r="W394" s="85"/>
      <c r="X394" s="118"/>
      <c r="Z394" s="82"/>
      <c r="AA394" s="82"/>
      <c r="AB394" s="145"/>
      <c r="AC394" s="143"/>
      <c r="AD394" s="152"/>
      <c r="AE394" s="152"/>
      <c r="AF394" s="152"/>
      <c r="AH394" s="84"/>
      <c r="AI394" s="84"/>
      <c r="AJ394" s="84"/>
      <c r="AK394" s="84"/>
      <c r="AL394" s="84"/>
      <c r="AM394" s="84"/>
      <c r="AN394" s="84"/>
      <c r="AO394" s="84"/>
      <c r="AP394" s="84"/>
      <c r="AQ394" s="84"/>
      <c r="AR394" s="84"/>
    </row>
    <row r="395" spans="2:44" s="146" customFormat="1" x14ac:dyDescent="0.2">
      <c r="B395" s="94"/>
      <c r="C395" s="94"/>
      <c r="D395" s="94"/>
      <c r="E395" s="94"/>
      <c r="F395" s="85"/>
      <c r="G395" s="85"/>
      <c r="H395" s="85"/>
      <c r="I395" s="85"/>
      <c r="J395" s="85"/>
      <c r="K395" s="85"/>
      <c r="L395" s="85"/>
      <c r="M395" s="85"/>
      <c r="N395" s="86"/>
      <c r="O395" s="86"/>
      <c r="P395" s="86"/>
      <c r="Q395" s="86"/>
      <c r="R395" s="87"/>
      <c r="S395" s="98"/>
      <c r="T395" s="141"/>
      <c r="U395" s="120"/>
      <c r="V395" s="135"/>
      <c r="W395" s="85"/>
      <c r="X395" s="118"/>
      <c r="Z395" s="82"/>
      <c r="AA395" s="82"/>
      <c r="AB395" s="145"/>
      <c r="AC395" s="143"/>
      <c r="AD395" s="152"/>
      <c r="AE395" s="152"/>
      <c r="AF395" s="152"/>
      <c r="AH395" s="84"/>
      <c r="AI395" s="84"/>
      <c r="AJ395" s="84"/>
      <c r="AK395" s="84"/>
      <c r="AL395" s="84"/>
      <c r="AM395" s="84"/>
      <c r="AN395" s="84"/>
      <c r="AO395" s="84"/>
      <c r="AP395" s="84"/>
      <c r="AQ395" s="84"/>
      <c r="AR395" s="84"/>
    </row>
    <row r="396" spans="2:44" s="146" customFormat="1" x14ac:dyDescent="0.2">
      <c r="B396" s="94"/>
      <c r="C396" s="94"/>
      <c r="D396" s="94"/>
      <c r="E396" s="94"/>
      <c r="F396" s="85"/>
      <c r="G396" s="85"/>
      <c r="H396" s="85"/>
      <c r="I396" s="85"/>
      <c r="J396" s="85"/>
      <c r="K396" s="85"/>
      <c r="L396" s="85"/>
      <c r="M396" s="85"/>
      <c r="N396" s="86"/>
      <c r="O396" s="86"/>
      <c r="P396" s="86"/>
      <c r="Q396" s="86"/>
      <c r="R396" s="87"/>
      <c r="S396" s="98"/>
      <c r="T396" s="141"/>
      <c r="U396" s="120"/>
      <c r="V396" s="135"/>
      <c r="W396" s="85"/>
      <c r="X396" s="118"/>
      <c r="Z396" s="82"/>
      <c r="AA396" s="82"/>
      <c r="AB396" s="145"/>
      <c r="AC396" s="143"/>
      <c r="AD396" s="152"/>
      <c r="AE396" s="152"/>
      <c r="AF396" s="152"/>
      <c r="AH396" s="84"/>
      <c r="AI396" s="84"/>
      <c r="AJ396" s="84"/>
      <c r="AK396" s="84"/>
      <c r="AL396" s="84"/>
      <c r="AM396" s="84"/>
      <c r="AN396" s="84"/>
      <c r="AO396" s="84"/>
      <c r="AP396" s="84"/>
      <c r="AQ396" s="84"/>
      <c r="AR396" s="84"/>
    </row>
    <row r="397" spans="2:44" s="146" customFormat="1" x14ac:dyDescent="0.2">
      <c r="B397" s="94"/>
      <c r="C397" s="94"/>
      <c r="D397" s="94"/>
      <c r="E397" s="94"/>
      <c r="F397" s="85"/>
      <c r="G397" s="85"/>
      <c r="H397" s="85"/>
      <c r="I397" s="85"/>
      <c r="J397" s="85"/>
      <c r="K397" s="85"/>
      <c r="L397" s="85"/>
      <c r="M397" s="85"/>
      <c r="N397" s="86"/>
      <c r="O397" s="86"/>
      <c r="P397" s="86"/>
      <c r="Q397" s="86"/>
      <c r="R397" s="87"/>
      <c r="S397" s="98"/>
      <c r="T397" s="141"/>
      <c r="U397" s="120"/>
      <c r="V397" s="135"/>
      <c r="W397" s="85"/>
      <c r="X397" s="118"/>
      <c r="Z397" s="82"/>
      <c r="AA397" s="82"/>
      <c r="AB397" s="145"/>
      <c r="AC397" s="143"/>
      <c r="AD397" s="152"/>
      <c r="AE397" s="152"/>
      <c r="AF397" s="152"/>
      <c r="AH397" s="84"/>
      <c r="AI397" s="84"/>
      <c r="AJ397" s="84"/>
      <c r="AK397" s="84"/>
      <c r="AL397" s="84"/>
      <c r="AM397" s="84"/>
      <c r="AN397" s="84"/>
      <c r="AO397" s="84"/>
      <c r="AP397" s="84"/>
      <c r="AQ397" s="84"/>
      <c r="AR397" s="84"/>
    </row>
    <row r="398" spans="2:44" s="146" customFormat="1" x14ac:dyDescent="0.2">
      <c r="B398" s="94"/>
      <c r="C398" s="94"/>
      <c r="D398" s="94"/>
      <c r="E398" s="94"/>
      <c r="F398" s="85"/>
      <c r="G398" s="85"/>
      <c r="H398" s="85"/>
      <c r="I398" s="85"/>
      <c r="J398" s="85"/>
      <c r="K398" s="85"/>
      <c r="L398" s="85"/>
      <c r="M398" s="85"/>
      <c r="N398" s="86"/>
      <c r="O398" s="86"/>
      <c r="P398" s="86"/>
      <c r="Q398" s="86"/>
      <c r="R398" s="87"/>
      <c r="S398" s="98"/>
      <c r="T398" s="141"/>
      <c r="U398" s="120"/>
      <c r="V398" s="135"/>
      <c r="W398" s="85"/>
      <c r="X398" s="118"/>
      <c r="Z398" s="82"/>
      <c r="AA398" s="82"/>
      <c r="AB398" s="145"/>
      <c r="AC398" s="143"/>
      <c r="AD398" s="152"/>
      <c r="AE398" s="152"/>
      <c r="AF398" s="152"/>
      <c r="AH398" s="84"/>
      <c r="AI398" s="84"/>
      <c r="AJ398" s="84"/>
      <c r="AK398" s="84"/>
      <c r="AL398" s="84"/>
      <c r="AM398" s="84"/>
      <c r="AN398" s="84"/>
      <c r="AO398" s="84"/>
      <c r="AP398" s="84"/>
      <c r="AQ398" s="84"/>
      <c r="AR398" s="84"/>
    </row>
    <row r="399" spans="2:44" s="146" customFormat="1" x14ac:dyDescent="0.2">
      <c r="B399" s="94"/>
      <c r="C399" s="94"/>
      <c r="D399" s="94"/>
      <c r="E399" s="94"/>
      <c r="F399" s="85"/>
      <c r="G399" s="85"/>
      <c r="H399" s="85"/>
      <c r="I399" s="85"/>
      <c r="J399" s="85"/>
      <c r="K399" s="85"/>
      <c r="L399" s="85"/>
      <c r="M399" s="85"/>
      <c r="N399" s="86"/>
      <c r="O399" s="86"/>
      <c r="P399" s="86"/>
      <c r="Q399" s="86"/>
      <c r="R399" s="87"/>
      <c r="S399" s="98"/>
      <c r="T399" s="141"/>
      <c r="U399" s="120"/>
      <c r="V399" s="135"/>
      <c r="W399" s="85"/>
      <c r="X399" s="118"/>
      <c r="Z399" s="82"/>
      <c r="AA399" s="82"/>
      <c r="AB399" s="145"/>
      <c r="AC399" s="143"/>
      <c r="AD399" s="152"/>
      <c r="AE399" s="152"/>
      <c r="AF399" s="152"/>
      <c r="AH399" s="84"/>
      <c r="AI399" s="84"/>
      <c r="AJ399" s="84"/>
      <c r="AK399" s="84"/>
      <c r="AL399" s="84"/>
      <c r="AM399" s="84"/>
      <c r="AN399" s="84"/>
      <c r="AO399" s="84"/>
      <c r="AP399" s="84"/>
      <c r="AQ399" s="84"/>
      <c r="AR399" s="84"/>
    </row>
    <row r="400" spans="2:44" s="146" customFormat="1" x14ac:dyDescent="0.2">
      <c r="B400" s="94"/>
      <c r="C400" s="94"/>
      <c r="D400" s="94"/>
      <c r="E400" s="94"/>
      <c r="F400" s="85"/>
      <c r="G400" s="85"/>
      <c r="H400" s="85"/>
      <c r="I400" s="85"/>
      <c r="J400" s="85"/>
      <c r="K400" s="85"/>
      <c r="L400" s="85"/>
      <c r="M400" s="85"/>
      <c r="N400" s="86"/>
      <c r="O400" s="86"/>
      <c r="P400" s="86"/>
      <c r="Q400" s="86"/>
      <c r="R400" s="87"/>
      <c r="S400" s="98"/>
      <c r="T400" s="141"/>
      <c r="U400" s="120"/>
      <c r="V400" s="135"/>
      <c r="W400" s="85"/>
      <c r="X400" s="118"/>
      <c r="Z400" s="82"/>
      <c r="AA400" s="82"/>
      <c r="AB400" s="145"/>
      <c r="AC400" s="143"/>
      <c r="AD400" s="152"/>
      <c r="AE400" s="152"/>
      <c r="AF400" s="152"/>
      <c r="AH400" s="84"/>
      <c r="AI400" s="84"/>
      <c r="AJ400" s="84"/>
      <c r="AK400" s="84"/>
      <c r="AL400" s="84"/>
      <c r="AM400" s="84"/>
      <c r="AN400" s="84"/>
      <c r="AO400" s="84"/>
      <c r="AP400" s="84"/>
      <c r="AQ400" s="84"/>
      <c r="AR400" s="84"/>
    </row>
    <row r="401" spans="2:44" s="146" customFormat="1" x14ac:dyDescent="0.2">
      <c r="B401" s="94"/>
      <c r="C401" s="94"/>
      <c r="D401" s="94"/>
      <c r="E401" s="94"/>
      <c r="F401" s="85"/>
      <c r="G401" s="85"/>
      <c r="H401" s="85"/>
      <c r="I401" s="85"/>
      <c r="J401" s="85"/>
      <c r="K401" s="85"/>
      <c r="L401" s="85"/>
      <c r="M401" s="85"/>
      <c r="N401" s="86"/>
      <c r="O401" s="86"/>
      <c r="P401" s="86"/>
      <c r="Q401" s="86"/>
      <c r="R401" s="87"/>
      <c r="S401" s="98"/>
      <c r="T401" s="141"/>
      <c r="U401" s="120"/>
      <c r="V401" s="135"/>
      <c r="W401" s="85"/>
      <c r="X401" s="118"/>
      <c r="Z401" s="82"/>
      <c r="AA401" s="82"/>
      <c r="AB401" s="145"/>
      <c r="AC401" s="143"/>
      <c r="AD401" s="152"/>
      <c r="AE401" s="152"/>
      <c r="AF401" s="152"/>
      <c r="AH401" s="84"/>
      <c r="AI401" s="84"/>
      <c r="AJ401" s="84"/>
      <c r="AK401" s="84"/>
      <c r="AL401" s="84"/>
      <c r="AM401" s="84"/>
      <c r="AN401" s="84"/>
      <c r="AO401" s="84"/>
      <c r="AP401" s="84"/>
      <c r="AQ401" s="84"/>
      <c r="AR401" s="84"/>
    </row>
    <row r="402" spans="2:44" s="146" customFormat="1" x14ac:dyDescent="0.2">
      <c r="B402" s="94"/>
      <c r="C402" s="94"/>
      <c r="D402" s="94"/>
      <c r="E402" s="94"/>
      <c r="F402" s="85"/>
      <c r="G402" s="85"/>
      <c r="H402" s="85"/>
      <c r="I402" s="85"/>
      <c r="J402" s="85"/>
      <c r="K402" s="85"/>
      <c r="L402" s="85"/>
      <c r="M402" s="85"/>
      <c r="N402" s="86"/>
      <c r="O402" s="86"/>
      <c r="P402" s="86"/>
      <c r="Q402" s="86"/>
      <c r="R402" s="87"/>
      <c r="S402" s="98"/>
      <c r="T402" s="141"/>
      <c r="U402" s="120"/>
      <c r="V402" s="135"/>
      <c r="W402" s="85"/>
      <c r="X402" s="118"/>
      <c r="Z402" s="82"/>
      <c r="AA402" s="82"/>
      <c r="AB402" s="145"/>
      <c r="AC402" s="143"/>
      <c r="AD402" s="152"/>
      <c r="AE402" s="152"/>
      <c r="AF402" s="152"/>
      <c r="AH402" s="84"/>
      <c r="AI402" s="84"/>
      <c r="AJ402" s="84"/>
      <c r="AK402" s="84"/>
      <c r="AL402" s="84"/>
      <c r="AM402" s="84"/>
      <c r="AN402" s="84"/>
      <c r="AO402" s="84"/>
      <c r="AP402" s="84"/>
      <c r="AQ402" s="84"/>
      <c r="AR402" s="84"/>
    </row>
    <row r="403" spans="2:44" s="146" customFormat="1" x14ac:dyDescent="0.2">
      <c r="B403" s="94"/>
      <c r="C403" s="94"/>
      <c r="D403" s="94"/>
      <c r="E403" s="94"/>
      <c r="F403" s="85"/>
      <c r="G403" s="85"/>
      <c r="H403" s="85"/>
      <c r="I403" s="85"/>
      <c r="J403" s="85"/>
      <c r="K403" s="85"/>
      <c r="L403" s="85"/>
      <c r="M403" s="85"/>
      <c r="N403" s="86"/>
      <c r="O403" s="86"/>
      <c r="P403" s="86"/>
      <c r="Q403" s="86"/>
      <c r="R403" s="87"/>
      <c r="S403" s="98"/>
      <c r="T403" s="141"/>
      <c r="U403" s="120"/>
      <c r="V403" s="135"/>
      <c r="W403" s="85"/>
      <c r="X403" s="118"/>
      <c r="Z403" s="82"/>
      <c r="AA403" s="82"/>
      <c r="AB403" s="145"/>
      <c r="AC403" s="143"/>
      <c r="AD403" s="152"/>
      <c r="AE403" s="152"/>
      <c r="AF403" s="152"/>
      <c r="AH403" s="84"/>
      <c r="AI403" s="84"/>
      <c r="AJ403" s="84"/>
      <c r="AK403" s="84"/>
      <c r="AL403" s="84"/>
      <c r="AM403" s="84"/>
      <c r="AN403" s="84"/>
      <c r="AO403" s="84"/>
      <c r="AP403" s="84"/>
      <c r="AQ403" s="84"/>
      <c r="AR403" s="84"/>
    </row>
    <row r="404" spans="2:44" s="146" customFormat="1" x14ac:dyDescent="0.2">
      <c r="B404" s="94"/>
      <c r="C404" s="94"/>
      <c r="D404" s="94"/>
      <c r="E404" s="94"/>
      <c r="F404" s="85"/>
      <c r="G404" s="85"/>
      <c r="H404" s="85"/>
      <c r="I404" s="85"/>
      <c r="J404" s="85"/>
      <c r="K404" s="85"/>
      <c r="L404" s="85"/>
      <c r="M404" s="85"/>
      <c r="N404" s="86"/>
      <c r="O404" s="86"/>
      <c r="P404" s="86"/>
      <c r="Q404" s="86"/>
      <c r="R404" s="87"/>
      <c r="S404" s="98"/>
      <c r="T404" s="141"/>
      <c r="U404" s="120"/>
      <c r="V404" s="135"/>
      <c r="W404" s="85"/>
      <c r="X404" s="118"/>
      <c r="Z404" s="82"/>
      <c r="AA404" s="82"/>
      <c r="AB404" s="145"/>
      <c r="AC404" s="143"/>
      <c r="AD404" s="152"/>
      <c r="AE404" s="152"/>
      <c r="AF404" s="152"/>
      <c r="AH404" s="84"/>
      <c r="AI404" s="84"/>
      <c r="AJ404" s="84"/>
      <c r="AK404" s="84"/>
      <c r="AL404" s="84"/>
      <c r="AM404" s="84"/>
      <c r="AN404" s="84"/>
      <c r="AO404" s="84"/>
      <c r="AP404" s="84"/>
      <c r="AQ404" s="84"/>
      <c r="AR404" s="84"/>
    </row>
    <row r="405" spans="2:44" s="146" customFormat="1" x14ac:dyDescent="0.2">
      <c r="B405" s="94"/>
      <c r="C405" s="94"/>
      <c r="D405" s="94"/>
      <c r="E405" s="94"/>
      <c r="F405" s="85"/>
      <c r="G405" s="85"/>
      <c r="H405" s="85"/>
      <c r="I405" s="85"/>
      <c r="J405" s="85"/>
      <c r="K405" s="85"/>
      <c r="L405" s="85"/>
      <c r="M405" s="85"/>
      <c r="N405" s="86"/>
      <c r="O405" s="86"/>
      <c r="P405" s="86"/>
      <c r="Q405" s="86"/>
      <c r="R405" s="87"/>
      <c r="S405" s="98"/>
      <c r="T405" s="141"/>
      <c r="U405" s="120"/>
      <c r="V405" s="135"/>
      <c r="W405" s="85"/>
      <c r="X405" s="118"/>
      <c r="Z405" s="82"/>
      <c r="AA405" s="82"/>
      <c r="AB405" s="145"/>
      <c r="AC405" s="143"/>
      <c r="AD405" s="152"/>
      <c r="AE405" s="152"/>
      <c r="AF405" s="152"/>
      <c r="AH405" s="84"/>
      <c r="AI405" s="84"/>
      <c r="AJ405" s="84"/>
      <c r="AK405" s="84"/>
      <c r="AL405" s="84"/>
      <c r="AM405" s="84"/>
      <c r="AN405" s="84"/>
      <c r="AO405" s="84"/>
      <c r="AP405" s="84"/>
      <c r="AQ405" s="84"/>
      <c r="AR405" s="84"/>
    </row>
    <row r="406" spans="2:44" s="146" customFormat="1" x14ac:dyDescent="0.2">
      <c r="B406" s="94"/>
      <c r="C406" s="94"/>
      <c r="D406" s="94"/>
      <c r="E406" s="94"/>
      <c r="F406" s="85"/>
      <c r="G406" s="85"/>
      <c r="H406" s="85"/>
      <c r="I406" s="85"/>
      <c r="J406" s="85"/>
      <c r="K406" s="85"/>
      <c r="L406" s="85"/>
      <c r="M406" s="85"/>
      <c r="N406" s="86"/>
      <c r="O406" s="86"/>
      <c r="P406" s="86"/>
      <c r="Q406" s="86"/>
      <c r="R406" s="87"/>
      <c r="S406" s="98"/>
      <c r="T406" s="141"/>
      <c r="U406" s="120"/>
      <c r="V406" s="135"/>
      <c r="W406" s="85"/>
      <c r="X406" s="118"/>
      <c r="Z406" s="82"/>
      <c r="AA406" s="82"/>
      <c r="AB406" s="145"/>
      <c r="AC406" s="143"/>
      <c r="AD406" s="152"/>
      <c r="AE406" s="152"/>
      <c r="AF406" s="152"/>
      <c r="AH406" s="84"/>
      <c r="AI406" s="84"/>
      <c r="AJ406" s="84"/>
      <c r="AK406" s="84"/>
      <c r="AL406" s="84"/>
      <c r="AM406" s="84"/>
      <c r="AN406" s="84"/>
      <c r="AO406" s="84"/>
      <c r="AP406" s="84"/>
      <c r="AQ406" s="84"/>
      <c r="AR406" s="84"/>
    </row>
    <row r="407" spans="2:44" s="146" customFormat="1" x14ac:dyDescent="0.2">
      <c r="B407" s="94"/>
      <c r="C407" s="94"/>
      <c r="D407" s="94"/>
      <c r="E407" s="94"/>
      <c r="F407" s="85"/>
      <c r="G407" s="85"/>
      <c r="H407" s="85"/>
      <c r="I407" s="85"/>
      <c r="J407" s="85"/>
      <c r="K407" s="85"/>
      <c r="L407" s="85"/>
      <c r="M407" s="85"/>
      <c r="N407" s="86"/>
      <c r="O407" s="86"/>
      <c r="P407" s="86"/>
      <c r="Q407" s="86"/>
      <c r="R407" s="87"/>
      <c r="S407" s="98"/>
      <c r="T407" s="141"/>
      <c r="U407" s="120"/>
      <c r="V407" s="135"/>
      <c r="W407" s="85"/>
      <c r="X407" s="118"/>
      <c r="Z407" s="82"/>
      <c r="AA407" s="82"/>
      <c r="AB407" s="145"/>
      <c r="AC407" s="143"/>
      <c r="AD407" s="152"/>
      <c r="AE407" s="152"/>
      <c r="AF407" s="152"/>
      <c r="AH407" s="84"/>
      <c r="AI407" s="84"/>
      <c r="AJ407" s="84"/>
      <c r="AK407" s="84"/>
      <c r="AL407" s="84"/>
      <c r="AM407" s="84"/>
      <c r="AN407" s="84"/>
      <c r="AO407" s="84"/>
      <c r="AP407" s="84"/>
      <c r="AQ407" s="84"/>
      <c r="AR407" s="84"/>
    </row>
    <row r="408" spans="2:44" s="146" customFormat="1" x14ac:dyDescent="0.2">
      <c r="B408" s="94"/>
      <c r="C408" s="94"/>
      <c r="D408" s="94"/>
      <c r="E408" s="94"/>
      <c r="F408" s="85"/>
      <c r="G408" s="85"/>
      <c r="H408" s="85"/>
      <c r="I408" s="85"/>
      <c r="J408" s="85"/>
      <c r="K408" s="85"/>
      <c r="L408" s="85"/>
      <c r="M408" s="85"/>
      <c r="N408" s="86"/>
      <c r="O408" s="86"/>
      <c r="P408" s="86"/>
      <c r="Q408" s="86"/>
      <c r="R408" s="87"/>
      <c r="S408" s="98"/>
      <c r="T408" s="141"/>
      <c r="U408" s="120"/>
      <c r="V408" s="135"/>
      <c r="W408" s="85"/>
      <c r="X408" s="118"/>
      <c r="Z408" s="82"/>
      <c r="AA408" s="82"/>
      <c r="AB408" s="145"/>
      <c r="AC408" s="143"/>
      <c r="AD408" s="152"/>
      <c r="AE408" s="152"/>
      <c r="AF408" s="152"/>
      <c r="AH408" s="84"/>
      <c r="AI408" s="84"/>
      <c r="AJ408" s="84"/>
      <c r="AK408" s="84"/>
      <c r="AL408" s="84"/>
      <c r="AM408" s="84"/>
      <c r="AN408" s="84"/>
      <c r="AO408" s="84"/>
      <c r="AP408" s="84"/>
      <c r="AQ408" s="84"/>
      <c r="AR408" s="84"/>
    </row>
    <row r="409" spans="2:44" s="146" customFormat="1" x14ac:dyDescent="0.2">
      <c r="B409" s="94"/>
      <c r="C409" s="94"/>
      <c r="D409" s="94"/>
      <c r="E409" s="94"/>
      <c r="F409" s="85"/>
      <c r="G409" s="85"/>
      <c r="H409" s="85"/>
      <c r="I409" s="85"/>
      <c r="J409" s="85"/>
      <c r="K409" s="85"/>
      <c r="L409" s="85"/>
      <c r="M409" s="85"/>
      <c r="N409" s="86"/>
      <c r="O409" s="86"/>
      <c r="P409" s="86"/>
      <c r="Q409" s="86"/>
      <c r="R409" s="87"/>
      <c r="S409" s="98"/>
      <c r="T409" s="141"/>
      <c r="U409" s="120"/>
      <c r="V409" s="135"/>
      <c r="W409" s="85"/>
      <c r="X409" s="118"/>
      <c r="Z409" s="82"/>
      <c r="AA409" s="82"/>
      <c r="AB409" s="145"/>
      <c r="AC409" s="143"/>
      <c r="AD409" s="152"/>
      <c r="AE409" s="152"/>
      <c r="AF409" s="152"/>
      <c r="AH409" s="84"/>
      <c r="AI409" s="84"/>
      <c r="AJ409" s="84"/>
      <c r="AK409" s="84"/>
      <c r="AL409" s="84"/>
      <c r="AM409" s="84"/>
      <c r="AN409" s="84"/>
      <c r="AO409" s="84"/>
      <c r="AP409" s="84"/>
      <c r="AQ409" s="84"/>
      <c r="AR409" s="84"/>
    </row>
    <row r="410" spans="2:44" s="146" customFormat="1" x14ac:dyDescent="0.2">
      <c r="B410" s="94"/>
      <c r="C410" s="94"/>
      <c r="D410" s="94"/>
      <c r="E410" s="94"/>
      <c r="F410" s="85"/>
      <c r="G410" s="85"/>
      <c r="H410" s="85"/>
      <c r="I410" s="85"/>
      <c r="J410" s="85"/>
      <c r="K410" s="85"/>
      <c r="L410" s="85"/>
      <c r="M410" s="85"/>
      <c r="N410" s="86"/>
      <c r="O410" s="86"/>
      <c r="P410" s="86"/>
      <c r="Q410" s="86"/>
      <c r="R410" s="87"/>
      <c r="S410" s="98"/>
      <c r="T410" s="141"/>
      <c r="U410" s="120"/>
      <c r="V410" s="135"/>
      <c r="W410" s="85"/>
      <c r="X410" s="118"/>
      <c r="Z410" s="82"/>
      <c r="AA410" s="82"/>
      <c r="AB410" s="145"/>
      <c r="AC410" s="143"/>
      <c r="AD410" s="152"/>
      <c r="AE410" s="152"/>
      <c r="AF410" s="152"/>
      <c r="AH410" s="84"/>
      <c r="AI410" s="84"/>
      <c r="AJ410" s="84"/>
      <c r="AK410" s="84"/>
      <c r="AL410" s="84"/>
      <c r="AM410" s="84"/>
      <c r="AN410" s="84"/>
      <c r="AO410" s="84"/>
      <c r="AP410" s="84"/>
      <c r="AQ410" s="84"/>
      <c r="AR410" s="84"/>
    </row>
    <row r="411" spans="2:44" s="146" customFormat="1" x14ac:dyDescent="0.2">
      <c r="B411" s="94"/>
      <c r="C411" s="94"/>
      <c r="D411" s="94"/>
      <c r="E411" s="94"/>
      <c r="F411" s="85"/>
      <c r="G411" s="85"/>
      <c r="H411" s="85"/>
      <c r="I411" s="85"/>
      <c r="J411" s="85"/>
      <c r="K411" s="85"/>
      <c r="L411" s="85"/>
      <c r="M411" s="85"/>
      <c r="N411" s="86"/>
      <c r="O411" s="86"/>
      <c r="P411" s="86"/>
      <c r="Q411" s="86"/>
      <c r="R411" s="87"/>
      <c r="S411" s="98"/>
      <c r="T411" s="141"/>
      <c r="U411" s="120"/>
      <c r="V411" s="135"/>
      <c r="W411" s="85"/>
      <c r="X411" s="118"/>
      <c r="Z411" s="82"/>
      <c r="AA411" s="82"/>
      <c r="AB411" s="145"/>
      <c r="AC411" s="143"/>
      <c r="AD411" s="152"/>
      <c r="AE411" s="152"/>
      <c r="AF411" s="152"/>
      <c r="AH411" s="84"/>
      <c r="AI411" s="84"/>
      <c r="AJ411" s="84"/>
      <c r="AK411" s="84"/>
      <c r="AL411" s="84"/>
      <c r="AM411" s="84"/>
      <c r="AN411" s="84"/>
      <c r="AO411" s="84"/>
      <c r="AP411" s="84"/>
      <c r="AQ411" s="84"/>
      <c r="AR411" s="84"/>
    </row>
    <row r="412" spans="2:44" s="146" customFormat="1" x14ac:dyDescent="0.2">
      <c r="B412" s="94"/>
      <c r="C412" s="94"/>
      <c r="D412" s="94"/>
      <c r="E412" s="94"/>
      <c r="F412" s="85"/>
      <c r="G412" s="85"/>
      <c r="H412" s="85"/>
      <c r="I412" s="85"/>
      <c r="J412" s="85"/>
      <c r="K412" s="85"/>
      <c r="L412" s="85"/>
      <c r="M412" s="85"/>
      <c r="N412" s="86"/>
      <c r="O412" s="86"/>
      <c r="P412" s="86"/>
      <c r="Q412" s="86"/>
      <c r="R412" s="87"/>
      <c r="S412" s="98"/>
      <c r="T412" s="141"/>
      <c r="U412" s="120"/>
      <c r="V412" s="135"/>
      <c r="W412" s="85"/>
      <c r="X412" s="118"/>
      <c r="Z412" s="82"/>
      <c r="AA412" s="82"/>
      <c r="AB412" s="145"/>
      <c r="AC412" s="143"/>
      <c r="AD412" s="152"/>
      <c r="AE412" s="152"/>
      <c r="AF412" s="152"/>
      <c r="AH412" s="84"/>
      <c r="AI412" s="84"/>
      <c r="AJ412" s="84"/>
      <c r="AK412" s="84"/>
      <c r="AL412" s="84"/>
      <c r="AM412" s="84"/>
      <c r="AN412" s="84"/>
      <c r="AO412" s="84"/>
      <c r="AP412" s="84"/>
      <c r="AQ412" s="84"/>
      <c r="AR412" s="84"/>
    </row>
    <row r="413" spans="2:44" s="146" customFormat="1" x14ac:dyDescent="0.2">
      <c r="B413" s="94"/>
      <c r="C413" s="94"/>
      <c r="D413" s="94"/>
      <c r="E413" s="94"/>
      <c r="F413" s="85"/>
      <c r="G413" s="85"/>
      <c r="H413" s="85"/>
      <c r="I413" s="85"/>
      <c r="J413" s="85"/>
      <c r="K413" s="85"/>
      <c r="L413" s="85"/>
      <c r="M413" s="85"/>
      <c r="N413" s="86"/>
      <c r="O413" s="86"/>
      <c r="P413" s="86"/>
      <c r="Q413" s="86"/>
      <c r="R413" s="87"/>
      <c r="S413" s="98"/>
      <c r="T413" s="141"/>
      <c r="U413" s="120"/>
      <c r="V413" s="135"/>
      <c r="W413" s="85"/>
      <c r="X413" s="118"/>
      <c r="Z413" s="82"/>
      <c r="AA413" s="82"/>
      <c r="AB413" s="145"/>
      <c r="AC413" s="143"/>
      <c r="AD413" s="152"/>
      <c r="AE413" s="152"/>
      <c r="AF413" s="152"/>
      <c r="AH413" s="84"/>
      <c r="AI413" s="84"/>
      <c r="AJ413" s="84"/>
      <c r="AK413" s="84"/>
      <c r="AL413" s="84"/>
      <c r="AM413" s="84"/>
      <c r="AN413" s="84"/>
      <c r="AO413" s="84"/>
      <c r="AP413" s="84"/>
      <c r="AQ413" s="84"/>
      <c r="AR413" s="84"/>
    </row>
    <row r="414" spans="2:44" s="146" customFormat="1" x14ac:dyDescent="0.2">
      <c r="B414" s="94"/>
      <c r="C414" s="94"/>
      <c r="D414" s="94"/>
      <c r="E414" s="94"/>
      <c r="F414" s="85"/>
      <c r="G414" s="85"/>
      <c r="H414" s="85"/>
      <c r="I414" s="85"/>
      <c r="J414" s="85"/>
      <c r="K414" s="85"/>
      <c r="L414" s="85"/>
      <c r="M414" s="85"/>
      <c r="N414" s="86"/>
      <c r="O414" s="86"/>
      <c r="P414" s="86"/>
      <c r="Q414" s="86"/>
      <c r="R414" s="87"/>
      <c r="S414" s="98"/>
      <c r="T414" s="141"/>
      <c r="U414" s="120"/>
      <c r="V414" s="135"/>
      <c r="W414" s="85"/>
      <c r="X414" s="118"/>
      <c r="Z414" s="82"/>
      <c r="AA414" s="82"/>
      <c r="AB414" s="145"/>
      <c r="AC414" s="143"/>
      <c r="AD414" s="152"/>
      <c r="AE414" s="152"/>
      <c r="AF414" s="152"/>
      <c r="AH414" s="84"/>
      <c r="AI414" s="84"/>
      <c r="AJ414" s="84"/>
      <c r="AK414" s="84"/>
      <c r="AL414" s="84"/>
      <c r="AM414" s="84"/>
      <c r="AN414" s="84"/>
      <c r="AO414" s="84"/>
      <c r="AP414" s="84"/>
      <c r="AQ414" s="84"/>
      <c r="AR414" s="84"/>
    </row>
    <row r="415" spans="2:44" s="146" customFormat="1" x14ac:dyDescent="0.2">
      <c r="B415" s="94"/>
      <c r="C415" s="94"/>
      <c r="D415" s="94"/>
      <c r="E415" s="94"/>
      <c r="F415" s="85"/>
      <c r="G415" s="85"/>
      <c r="H415" s="85"/>
      <c r="I415" s="85"/>
      <c r="J415" s="85"/>
      <c r="K415" s="85"/>
      <c r="L415" s="85"/>
      <c r="M415" s="85"/>
      <c r="N415" s="86"/>
      <c r="O415" s="86"/>
      <c r="P415" s="86"/>
      <c r="Q415" s="86"/>
      <c r="R415" s="87"/>
      <c r="S415" s="98"/>
      <c r="T415" s="141"/>
      <c r="U415" s="120"/>
      <c r="V415" s="135"/>
      <c r="W415" s="85"/>
      <c r="X415" s="118"/>
      <c r="Z415" s="82"/>
      <c r="AA415" s="82"/>
      <c r="AB415" s="145"/>
      <c r="AC415" s="143"/>
      <c r="AD415" s="152"/>
      <c r="AE415" s="152"/>
      <c r="AF415" s="152"/>
      <c r="AH415" s="84"/>
      <c r="AI415" s="84"/>
      <c r="AJ415" s="84"/>
      <c r="AK415" s="84"/>
      <c r="AL415" s="84"/>
      <c r="AM415" s="84"/>
      <c r="AN415" s="84"/>
      <c r="AO415" s="84"/>
      <c r="AP415" s="84"/>
      <c r="AQ415" s="84"/>
      <c r="AR415" s="84"/>
    </row>
    <row r="416" spans="2:44" s="146" customFormat="1" x14ac:dyDescent="0.2">
      <c r="B416" s="94"/>
      <c r="C416" s="94"/>
      <c r="D416" s="94"/>
      <c r="E416" s="94"/>
      <c r="F416" s="85"/>
      <c r="G416" s="85"/>
      <c r="H416" s="85"/>
      <c r="I416" s="85"/>
      <c r="J416" s="85"/>
      <c r="K416" s="85"/>
      <c r="L416" s="85"/>
      <c r="M416" s="85"/>
      <c r="N416" s="86"/>
      <c r="O416" s="86"/>
      <c r="P416" s="86"/>
      <c r="Q416" s="86"/>
      <c r="R416" s="87"/>
      <c r="S416" s="98"/>
      <c r="T416" s="141"/>
      <c r="U416" s="120"/>
      <c r="V416" s="135"/>
      <c r="W416" s="85"/>
      <c r="X416" s="118"/>
      <c r="Z416" s="82"/>
      <c r="AA416" s="82"/>
      <c r="AB416" s="145"/>
      <c r="AC416" s="143"/>
      <c r="AD416" s="152"/>
      <c r="AE416" s="152"/>
      <c r="AF416" s="152"/>
      <c r="AH416" s="84"/>
      <c r="AI416" s="84"/>
      <c r="AJ416" s="84"/>
      <c r="AK416" s="84"/>
      <c r="AL416" s="84"/>
      <c r="AM416" s="84"/>
      <c r="AN416" s="84"/>
      <c r="AO416" s="84"/>
      <c r="AP416" s="84"/>
      <c r="AQ416" s="84"/>
      <c r="AR416" s="84"/>
    </row>
    <row r="417" spans="2:44" s="146" customFormat="1" x14ac:dyDescent="0.2">
      <c r="B417" s="94"/>
      <c r="C417" s="94"/>
      <c r="D417" s="94"/>
      <c r="E417" s="94"/>
      <c r="F417" s="85"/>
      <c r="G417" s="85"/>
      <c r="H417" s="85"/>
      <c r="I417" s="85"/>
      <c r="J417" s="85"/>
      <c r="K417" s="85"/>
      <c r="L417" s="85"/>
      <c r="M417" s="85"/>
      <c r="N417" s="86"/>
      <c r="O417" s="86"/>
      <c r="P417" s="86"/>
      <c r="Q417" s="86"/>
      <c r="R417" s="87"/>
      <c r="S417" s="98"/>
      <c r="T417" s="141"/>
      <c r="U417" s="120"/>
      <c r="V417" s="135"/>
      <c r="W417" s="85"/>
      <c r="X417" s="118"/>
      <c r="Z417" s="82"/>
      <c r="AA417" s="82"/>
      <c r="AB417" s="145"/>
      <c r="AC417" s="143"/>
      <c r="AD417" s="152"/>
      <c r="AE417" s="152"/>
      <c r="AF417" s="152"/>
      <c r="AH417" s="84"/>
      <c r="AI417" s="84"/>
      <c r="AJ417" s="84"/>
      <c r="AK417" s="84"/>
      <c r="AL417" s="84"/>
      <c r="AM417" s="84"/>
      <c r="AN417" s="84"/>
      <c r="AO417" s="84"/>
      <c r="AP417" s="84"/>
      <c r="AQ417" s="84"/>
      <c r="AR417" s="84"/>
    </row>
    <row r="418" spans="2:44" s="146" customFormat="1" x14ac:dyDescent="0.2">
      <c r="B418" s="94"/>
      <c r="C418" s="94"/>
      <c r="D418" s="94"/>
      <c r="E418" s="94"/>
      <c r="F418" s="85"/>
      <c r="G418" s="85"/>
      <c r="H418" s="85"/>
      <c r="I418" s="85"/>
      <c r="J418" s="85"/>
      <c r="K418" s="85"/>
      <c r="L418" s="85"/>
      <c r="M418" s="85"/>
      <c r="N418" s="86"/>
      <c r="O418" s="86"/>
      <c r="P418" s="86"/>
      <c r="Q418" s="86"/>
      <c r="R418" s="87"/>
      <c r="S418" s="98"/>
      <c r="T418" s="141"/>
      <c r="U418" s="120"/>
      <c r="V418" s="135"/>
      <c r="W418" s="85"/>
      <c r="X418" s="118"/>
      <c r="Z418" s="82"/>
      <c r="AA418" s="82"/>
      <c r="AB418" s="145"/>
      <c r="AC418" s="143"/>
      <c r="AD418" s="152"/>
      <c r="AE418" s="152"/>
      <c r="AF418" s="152"/>
      <c r="AH418" s="84"/>
      <c r="AI418" s="84"/>
      <c r="AJ418" s="84"/>
      <c r="AK418" s="84"/>
      <c r="AL418" s="84"/>
      <c r="AM418" s="84"/>
      <c r="AN418" s="84"/>
      <c r="AO418" s="84"/>
      <c r="AP418" s="84"/>
      <c r="AQ418" s="84"/>
      <c r="AR418" s="84"/>
    </row>
    <row r="419" spans="2:44" s="146" customFormat="1" x14ac:dyDescent="0.2">
      <c r="B419" s="94"/>
      <c r="C419" s="94"/>
      <c r="D419" s="94"/>
      <c r="E419" s="94"/>
      <c r="F419" s="85"/>
      <c r="G419" s="85"/>
      <c r="H419" s="85"/>
      <c r="I419" s="85"/>
      <c r="J419" s="85"/>
      <c r="K419" s="85"/>
      <c r="L419" s="85"/>
      <c r="M419" s="85"/>
      <c r="N419" s="86"/>
      <c r="O419" s="86"/>
      <c r="P419" s="86"/>
      <c r="Q419" s="86"/>
      <c r="R419" s="87"/>
      <c r="S419" s="98"/>
      <c r="T419" s="141"/>
      <c r="U419" s="120"/>
      <c r="V419" s="135"/>
      <c r="W419" s="85"/>
      <c r="X419" s="118"/>
      <c r="Z419" s="82"/>
      <c r="AA419" s="82"/>
      <c r="AB419" s="145"/>
      <c r="AC419" s="143"/>
      <c r="AD419" s="152"/>
      <c r="AE419" s="152"/>
      <c r="AF419" s="152"/>
      <c r="AH419" s="84"/>
      <c r="AI419" s="84"/>
      <c r="AJ419" s="84"/>
      <c r="AK419" s="84"/>
      <c r="AL419" s="84"/>
      <c r="AM419" s="84"/>
      <c r="AN419" s="84"/>
      <c r="AO419" s="84"/>
      <c r="AP419" s="84"/>
      <c r="AQ419" s="84"/>
      <c r="AR419" s="84"/>
    </row>
    <row r="420" spans="2:44" s="146" customFormat="1" x14ac:dyDescent="0.2">
      <c r="B420" s="94"/>
      <c r="C420" s="94"/>
      <c r="D420" s="94"/>
      <c r="E420" s="94"/>
      <c r="F420" s="85"/>
      <c r="G420" s="85"/>
      <c r="H420" s="85"/>
      <c r="I420" s="85"/>
      <c r="J420" s="85"/>
      <c r="K420" s="85"/>
      <c r="L420" s="85"/>
      <c r="M420" s="85"/>
      <c r="N420" s="86"/>
      <c r="O420" s="86"/>
      <c r="P420" s="86"/>
      <c r="Q420" s="86"/>
      <c r="R420" s="87"/>
      <c r="S420" s="98"/>
      <c r="T420" s="141"/>
      <c r="U420" s="120"/>
      <c r="V420" s="135"/>
      <c r="W420" s="85"/>
      <c r="X420" s="118"/>
      <c r="Z420" s="82"/>
      <c r="AA420" s="82"/>
      <c r="AB420" s="145"/>
      <c r="AC420" s="143"/>
      <c r="AD420" s="152"/>
      <c r="AE420" s="152"/>
      <c r="AF420" s="152"/>
      <c r="AH420" s="84"/>
      <c r="AI420" s="84"/>
      <c r="AJ420" s="84"/>
      <c r="AK420" s="84"/>
      <c r="AL420" s="84"/>
      <c r="AM420" s="84"/>
      <c r="AN420" s="84"/>
      <c r="AO420" s="84"/>
      <c r="AP420" s="84"/>
      <c r="AQ420" s="84"/>
      <c r="AR420" s="84"/>
    </row>
    <row r="421" spans="2:44" s="146" customFormat="1" x14ac:dyDescent="0.2">
      <c r="B421" s="94"/>
      <c r="C421" s="94"/>
      <c r="D421" s="94"/>
      <c r="E421" s="94"/>
      <c r="F421" s="85"/>
      <c r="G421" s="85"/>
      <c r="H421" s="85"/>
      <c r="I421" s="85"/>
      <c r="J421" s="85"/>
      <c r="K421" s="85"/>
      <c r="L421" s="85"/>
      <c r="M421" s="85"/>
      <c r="N421" s="86"/>
      <c r="O421" s="86"/>
      <c r="P421" s="86"/>
      <c r="Q421" s="86"/>
      <c r="R421" s="87"/>
      <c r="S421" s="98"/>
      <c r="T421" s="141"/>
      <c r="U421" s="120"/>
      <c r="V421" s="135"/>
      <c r="W421" s="85"/>
      <c r="X421" s="118"/>
      <c r="Z421" s="82"/>
      <c r="AA421" s="82"/>
      <c r="AB421" s="145"/>
      <c r="AC421" s="143"/>
      <c r="AD421" s="152"/>
      <c r="AE421" s="152"/>
      <c r="AF421" s="152"/>
      <c r="AH421" s="84"/>
      <c r="AI421" s="84"/>
      <c r="AJ421" s="84"/>
      <c r="AK421" s="84"/>
      <c r="AL421" s="84"/>
      <c r="AM421" s="84"/>
      <c r="AN421" s="84"/>
      <c r="AO421" s="84"/>
      <c r="AP421" s="84"/>
      <c r="AQ421" s="84"/>
      <c r="AR421" s="84"/>
    </row>
    <row r="422" spans="2:44" s="146" customFormat="1" x14ac:dyDescent="0.2">
      <c r="B422" s="94"/>
      <c r="C422" s="94"/>
      <c r="D422" s="94"/>
      <c r="E422" s="94"/>
      <c r="F422" s="85"/>
      <c r="G422" s="85"/>
      <c r="H422" s="85"/>
      <c r="I422" s="85"/>
      <c r="J422" s="85"/>
      <c r="K422" s="85"/>
      <c r="L422" s="85"/>
      <c r="M422" s="85"/>
      <c r="N422" s="86"/>
      <c r="O422" s="86"/>
      <c r="P422" s="86"/>
      <c r="Q422" s="86"/>
      <c r="R422" s="87"/>
      <c r="S422" s="98"/>
      <c r="T422" s="141"/>
      <c r="U422" s="120"/>
      <c r="V422" s="135"/>
      <c r="W422" s="85"/>
      <c r="X422" s="118"/>
      <c r="Z422" s="82"/>
      <c r="AA422" s="82"/>
      <c r="AB422" s="145"/>
      <c r="AC422" s="143"/>
      <c r="AD422" s="152"/>
      <c r="AE422" s="152"/>
      <c r="AF422" s="152"/>
      <c r="AH422" s="84"/>
      <c r="AI422" s="84"/>
      <c r="AJ422" s="84"/>
      <c r="AK422" s="84"/>
      <c r="AL422" s="84"/>
      <c r="AM422" s="84"/>
      <c r="AN422" s="84"/>
      <c r="AO422" s="84"/>
      <c r="AP422" s="84"/>
      <c r="AQ422" s="84"/>
      <c r="AR422" s="84"/>
    </row>
    <row r="423" spans="2:44" s="146" customFormat="1" x14ac:dyDescent="0.2">
      <c r="B423" s="94"/>
      <c r="C423" s="94"/>
      <c r="D423" s="94"/>
      <c r="E423" s="94"/>
      <c r="F423" s="85"/>
      <c r="G423" s="85"/>
      <c r="H423" s="85"/>
      <c r="I423" s="85"/>
      <c r="J423" s="85"/>
      <c r="K423" s="85"/>
      <c r="L423" s="85"/>
      <c r="M423" s="85"/>
      <c r="N423" s="86"/>
      <c r="O423" s="86"/>
      <c r="P423" s="86"/>
      <c r="Q423" s="86"/>
      <c r="R423" s="87"/>
      <c r="S423" s="98"/>
      <c r="T423" s="141"/>
      <c r="U423" s="120"/>
      <c r="V423" s="135"/>
      <c r="W423" s="85"/>
      <c r="X423" s="118"/>
      <c r="Z423" s="82"/>
      <c r="AA423" s="82"/>
      <c r="AB423" s="145"/>
      <c r="AC423" s="143"/>
      <c r="AD423" s="152"/>
      <c r="AE423" s="152"/>
      <c r="AF423" s="152"/>
      <c r="AH423" s="84"/>
      <c r="AI423" s="84"/>
      <c r="AJ423" s="84"/>
      <c r="AK423" s="84"/>
      <c r="AL423" s="84"/>
      <c r="AM423" s="84"/>
      <c r="AN423" s="84"/>
      <c r="AO423" s="84"/>
      <c r="AP423" s="84"/>
      <c r="AQ423" s="84"/>
      <c r="AR423" s="84"/>
    </row>
    <row r="424" spans="2:44" s="146" customFormat="1" x14ac:dyDescent="0.2">
      <c r="B424" s="94"/>
      <c r="C424" s="94"/>
      <c r="D424" s="94"/>
      <c r="E424" s="94"/>
      <c r="F424" s="85"/>
      <c r="G424" s="85"/>
      <c r="H424" s="85"/>
      <c r="I424" s="85"/>
      <c r="J424" s="85"/>
      <c r="K424" s="85"/>
      <c r="L424" s="85"/>
      <c r="M424" s="85"/>
      <c r="N424" s="86"/>
      <c r="O424" s="86"/>
      <c r="P424" s="86"/>
      <c r="Q424" s="86"/>
      <c r="R424" s="87"/>
      <c r="S424" s="98"/>
      <c r="T424" s="141"/>
      <c r="U424" s="120"/>
      <c r="V424" s="135"/>
      <c r="W424" s="85"/>
      <c r="X424" s="118"/>
      <c r="Z424" s="82"/>
      <c r="AA424" s="82"/>
      <c r="AB424" s="145"/>
      <c r="AC424" s="143"/>
      <c r="AD424" s="152"/>
      <c r="AE424" s="152"/>
      <c r="AF424" s="152"/>
      <c r="AH424" s="84"/>
      <c r="AI424" s="84"/>
      <c r="AJ424" s="84"/>
      <c r="AK424" s="84"/>
      <c r="AL424" s="84"/>
      <c r="AM424" s="84"/>
      <c r="AN424" s="84"/>
      <c r="AO424" s="84"/>
      <c r="AP424" s="84"/>
      <c r="AQ424" s="84"/>
      <c r="AR424" s="84"/>
    </row>
    <row r="425" spans="2:44" s="146" customFormat="1" x14ac:dyDescent="0.2">
      <c r="B425" s="94"/>
      <c r="C425" s="94"/>
      <c r="D425" s="94"/>
      <c r="E425" s="94"/>
      <c r="F425" s="85"/>
      <c r="G425" s="85"/>
      <c r="H425" s="85"/>
      <c r="I425" s="85"/>
      <c r="J425" s="85"/>
      <c r="K425" s="85"/>
      <c r="L425" s="85"/>
      <c r="M425" s="85"/>
      <c r="N425" s="86"/>
      <c r="O425" s="86"/>
      <c r="P425" s="86"/>
      <c r="Q425" s="86"/>
      <c r="R425" s="87"/>
      <c r="S425" s="98"/>
      <c r="T425" s="141"/>
      <c r="U425" s="120"/>
      <c r="V425" s="135"/>
      <c r="W425" s="85"/>
      <c r="X425" s="118"/>
      <c r="Z425" s="82"/>
      <c r="AA425" s="82"/>
      <c r="AB425" s="145"/>
      <c r="AC425" s="143"/>
      <c r="AD425" s="152"/>
      <c r="AE425" s="152"/>
      <c r="AF425" s="152"/>
      <c r="AH425" s="84"/>
      <c r="AI425" s="84"/>
      <c r="AJ425" s="84"/>
      <c r="AK425" s="84"/>
      <c r="AL425" s="84"/>
      <c r="AM425" s="84"/>
      <c r="AN425" s="84"/>
      <c r="AO425" s="84"/>
      <c r="AP425" s="84"/>
      <c r="AQ425" s="84"/>
      <c r="AR425" s="84"/>
    </row>
    <row r="426" spans="2:44" s="146" customFormat="1" x14ac:dyDescent="0.2">
      <c r="B426" s="94"/>
      <c r="C426" s="94"/>
      <c r="D426" s="94"/>
      <c r="E426" s="94"/>
      <c r="F426" s="85"/>
      <c r="G426" s="85"/>
      <c r="H426" s="85"/>
      <c r="I426" s="85"/>
      <c r="J426" s="85"/>
      <c r="K426" s="85"/>
      <c r="L426" s="85"/>
      <c r="M426" s="85"/>
      <c r="N426" s="86"/>
      <c r="O426" s="86"/>
      <c r="P426" s="86"/>
      <c r="Q426" s="86"/>
      <c r="R426" s="87"/>
      <c r="S426" s="98"/>
      <c r="T426" s="141"/>
      <c r="U426" s="120"/>
      <c r="V426" s="135"/>
      <c r="W426" s="85"/>
      <c r="X426" s="118"/>
      <c r="Z426" s="82"/>
      <c r="AA426" s="82"/>
      <c r="AB426" s="145"/>
      <c r="AC426" s="143"/>
      <c r="AD426" s="152"/>
      <c r="AE426" s="152"/>
      <c r="AF426" s="152"/>
      <c r="AH426" s="84"/>
      <c r="AI426" s="84"/>
      <c r="AJ426" s="84"/>
      <c r="AK426" s="84"/>
      <c r="AL426" s="84"/>
      <c r="AM426" s="84"/>
      <c r="AN426" s="84"/>
      <c r="AO426" s="84"/>
      <c r="AP426" s="84"/>
      <c r="AQ426" s="84"/>
      <c r="AR426" s="84"/>
    </row>
    <row r="427" spans="2:44" s="146" customFormat="1" x14ac:dyDescent="0.2">
      <c r="B427" s="94"/>
      <c r="C427" s="94"/>
      <c r="D427" s="94"/>
      <c r="E427" s="94"/>
      <c r="F427" s="85"/>
      <c r="G427" s="85"/>
      <c r="H427" s="85"/>
      <c r="I427" s="85"/>
      <c r="J427" s="85"/>
      <c r="K427" s="85"/>
      <c r="L427" s="85"/>
      <c r="M427" s="85"/>
      <c r="N427" s="86"/>
      <c r="O427" s="86"/>
      <c r="P427" s="86"/>
      <c r="Q427" s="86"/>
      <c r="R427" s="87"/>
      <c r="S427" s="98"/>
      <c r="T427" s="141"/>
      <c r="U427" s="120"/>
      <c r="V427" s="135"/>
      <c r="W427" s="85"/>
      <c r="X427" s="118"/>
      <c r="Z427" s="82"/>
      <c r="AA427" s="82"/>
      <c r="AB427" s="145"/>
      <c r="AC427" s="143"/>
      <c r="AD427" s="152"/>
      <c r="AE427" s="152"/>
      <c r="AF427" s="152"/>
      <c r="AH427" s="84"/>
      <c r="AI427" s="84"/>
      <c r="AJ427" s="84"/>
      <c r="AK427" s="84"/>
      <c r="AL427" s="84"/>
      <c r="AM427" s="84"/>
      <c r="AN427" s="84"/>
      <c r="AO427" s="84"/>
      <c r="AP427" s="84"/>
      <c r="AQ427" s="84"/>
      <c r="AR427" s="84"/>
    </row>
    <row r="428" spans="2:44" s="146" customFormat="1" x14ac:dyDescent="0.2">
      <c r="B428" s="94"/>
      <c r="C428" s="94"/>
      <c r="D428" s="94"/>
      <c r="E428" s="94"/>
      <c r="F428" s="85"/>
      <c r="G428" s="85"/>
      <c r="H428" s="85"/>
      <c r="I428" s="85"/>
      <c r="J428" s="85"/>
      <c r="K428" s="85"/>
      <c r="L428" s="85"/>
      <c r="M428" s="85"/>
      <c r="N428" s="86"/>
      <c r="O428" s="86"/>
      <c r="P428" s="86"/>
      <c r="Q428" s="86"/>
      <c r="R428" s="87"/>
      <c r="S428" s="98"/>
      <c r="T428" s="141"/>
      <c r="U428" s="120"/>
      <c r="V428" s="135"/>
      <c r="W428" s="85"/>
      <c r="X428" s="118"/>
      <c r="Z428" s="82"/>
      <c r="AA428" s="82"/>
      <c r="AB428" s="145"/>
      <c r="AC428" s="143"/>
      <c r="AD428" s="152"/>
      <c r="AE428" s="152"/>
      <c r="AF428" s="152"/>
      <c r="AH428" s="84"/>
      <c r="AI428" s="84"/>
      <c r="AJ428" s="84"/>
      <c r="AK428" s="84"/>
      <c r="AL428" s="84"/>
      <c r="AM428" s="84"/>
      <c r="AN428" s="84"/>
      <c r="AO428" s="84"/>
      <c r="AP428" s="84"/>
      <c r="AQ428" s="84"/>
      <c r="AR428" s="84"/>
    </row>
    <row r="429" spans="2:44" s="146" customFormat="1" x14ac:dyDescent="0.2">
      <c r="B429" s="94"/>
      <c r="C429" s="94"/>
      <c r="D429" s="94"/>
      <c r="E429" s="94"/>
      <c r="F429" s="85"/>
      <c r="G429" s="85"/>
      <c r="H429" s="85"/>
      <c r="I429" s="85"/>
      <c r="J429" s="85"/>
      <c r="K429" s="85"/>
      <c r="L429" s="85"/>
      <c r="M429" s="85"/>
      <c r="N429" s="86"/>
      <c r="O429" s="86"/>
      <c r="P429" s="86"/>
      <c r="Q429" s="86"/>
      <c r="R429" s="87"/>
      <c r="S429" s="98"/>
      <c r="T429" s="141"/>
      <c r="U429" s="120"/>
      <c r="V429" s="135"/>
      <c r="W429" s="85"/>
      <c r="X429" s="118"/>
      <c r="Z429" s="82"/>
      <c r="AA429" s="82"/>
      <c r="AB429" s="145"/>
      <c r="AC429" s="143"/>
      <c r="AD429" s="152"/>
      <c r="AE429" s="152"/>
      <c r="AF429" s="152"/>
      <c r="AH429" s="84"/>
      <c r="AI429" s="84"/>
      <c r="AJ429" s="84"/>
      <c r="AK429" s="84"/>
      <c r="AL429" s="84"/>
      <c r="AM429" s="84"/>
      <c r="AN429" s="84"/>
      <c r="AO429" s="84"/>
      <c r="AP429" s="84"/>
      <c r="AQ429" s="84"/>
      <c r="AR429" s="84"/>
    </row>
    <row r="430" spans="2:44" s="146" customFormat="1" x14ac:dyDescent="0.2">
      <c r="B430" s="94"/>
      <c r="C430" s="94"/>
      <c r="D430" s="94"/>
      <c r="E430" s="94"/>
      <c r="F430" s="85"/>
      <c r="G430" s="85"/>
      <c r="H430" s="85"/>
      <c r="I430" s="85"/>
      <c r="J430" s="85"/>
      <c r="K430" s="85"/>
      <c r="L430" s="85"/>
      <c r="M430" s="85"/>
      <c r="N430" s="86"/>
      <c r="O430" s="86"/>
      <c r="P430" s="86"/>
      <c r="Q430" s="86"/>
      <c r="R430" s="87"/>
      <c r="S430" s="98"/>
      <c r="T430" s="141"/>
      <c r="U430" s="120"/>
      <c r="V430" s="135"/>
      <c r="W430" s="85"/>
      <c r="X430" s="118"/>
      <c r="Z430" s="82"/>
      <c r="AA430" s="82"/>
      <c r="AB430" s="145"/>
      <c r="AC430" s="143"/>
      <c r="AD430" s="152"/>
      <c r="AE430" s="152"/>
      <c r="AF430" s="152"/>
      <c r="AH430" s="84"/>
      <c r="AI430" s="84"/>
      <c r="AJ430" s="84"/>
      <c r="AK430" s="84"/>
      <c r="AL430" s="84"/>
      <c r="AM430" s="84"/>
      <c r="AN430" s="84"/>
      <c r="AO430" s="84"/>
      <c r="AP430" s="84"/>
      <c r="AQ430" s="84"/>
      <c r="AR430" s="84"/>
    </row>
    <row r="431" spans="2:44" s="146" customFormat="1" x14ac:dyDescent="0.2">
      <c r="B431" s="94"/>
      <c r="C431" s="94"/>
      <c r="D431" s="94"/>
      <c r="E431" s="94"/>
      <c r="F431" s="85"/>
      <c r="G431" s="85"/>
      <c r="H431" s="85"/>
      <c r="I431" s="85"/>
      <c r="J431" s="85"/>
      <c r="K431" s="85"/>
      <c r="L431" s="85"/>
      <c r="M431" s="85"/>
      <c r="N431" s="86"/>
      <c r="O431" s="86"/>
      <c r="P431" s="86"/>
      <c r="Q431" s="86"/>
      <c r="R431" s="87"/>
      <c r="S431" s="98"/>
      <c r="T431" s="141"/>
      <c r="U431" s="120"/>
      <c r="V431" s="135"/>
      <c r="W431" s="85"/>
      <c r="X431" s="118"/>
      <c r="Z431" s="82"/>
      <c r="AA431" s="82"/>
      <c r="AB431" s="145"/>
      <c r="AC431" s="143"/>
      <c r="AD431" s="152"/>
      <c r="AE431" s="152"/>
      <c r="AF431" s="152"/>
      <c r="AH431" s="84"/>
      <c r="AI431" s="84"/>
      <c r="AJ431" s="84"/>
      <c r="AK431" s="84"/>
      <c r="AL431" s="84"/>
      <c r="AM431" s="84"/>
      <c r="AN431" s="84"/>
      <c r="AO431" s="84"/>
      <c r="AP431" s="84"/>
      <c r="AQ431" s="84"/>
      <c r="AR431" s="84"/>
    </row>
    <row r="432" spans="2:44" s="146" customFormat="1" x14ac:dyDescent="0.2">
      <c r="B432" s="94"/>
      <c r="C432" s="94"/>
      <c r="D432" s="94"/>
      <c r="E432" s="94"/>
      <c r="F432" s="85"/>
      <c r="G432" s="85"/>
      <c r="H432" s="85"/>
      <c r="I432" s="85"/>
      <c r="J432" s="85"/>
      <c r="K432" s="85"/>
      <c r="L432" s="85"/>
      <c r="M432" s="85"/>
      <c r="N432" s="86"/>
      <c r="O432" s="86"/>
      <c r="P432" s="86"/>
      <c r="Q432" s="86"/>
      <c r="R432" s="87"/>
      <c r="S432" s="98"/>
      <c r="T432" s="141"/>
      <c r="U432" s="120"/>
      <c r="V432" s="135"/>
      <c r="W432" s="85"/>
      <c r="X432" s="118"/>
      <c r="Z432" s="82"/>
      <c r="AA432" s="82"/>
      <c r="AB432" s="145"/>
      <c r="AC432" s="143"/>
      <c r="AD432" s="152"/>
      <c r="AE432" s="152"/>
      <c r="AF432" s="152"/>
      <c r="AH432" s="84"/>
      <c r="AI432" s="84"/>
      <c r="AJ432" s="84"/>
      <c r="AK432" s="84"/>
      <c r="AL432" s="84"/>
      <c r="AM432" s="84"/>
      <c r="AN432" s="84"/>
      <c r="AO432" s="84"/>
      <c r="AP432" s="84"/>
      <c r="AQ432" s="84"/>
      <c r="AR432" s="84"/>
    </row>
    <row r="433" spans="2:44" s="146" customFormat="1" x14ac:dyDescent="0.2">
      <c r="B433" s="94"/>
      <c r="C433" s="94"/>
      <c r="D433" s="94"/>
      <c r="E433" s="94"/>
      <c r="F433" s="85"/>
      <c r="G433" s="85"/>
      <c r="H433" s="85"/>
      <c r="I433" s="85"/>
      <c r="J433" s="85"/>
      <c r="K433" s="85"/>
      <c r="L433" s="85"/>
      <c r="M433" s="85"/>
      <c r="N433" s="86"/>
      <c r="O433" s="86"/>
      <c r="P433" s="86"/>
      <c r="Q433" s="86"/>
      <c r="R433" s="87"/>
      <c r="S433" s="98"/>
      <c r="T433" s="141"/>
      <c r="U433" s="120"/>
      <c r="V433" s="135"/>
      <c r="W433" s="85"/>
      <c r="X433" s="118"/>
      <c r="Z433" s="82"/>
      <c r="AA433" s="82"/>
      <c r="AB433" s="145"/>
      <c r="AC433" s="143"/>
      <c r="AD433" s="152"/>
      <c r="AE433" s="152"/>
      <c r="AF433" s="152"/>
      <c r="AH433" s="84"/>
      <c r="AI433" s="84"/>
      <c r="AJ433" s="84"/>
      <c r="AK433" s="84"/>
      <c r="AL433" s="84"/>
      <c r="AM433" s="84"/>
      <c r="AN433" s="84"/>
      <c r="AO433" s="84"/>
      <c r="AP433" s="84"/>
      <c r="AQ433" s="84"/>
      <c r="AR433" s="84"/>
    </row>
    <row r="434" spans="2:44" s="146" customFormat="1" x14ac:dyDescent="0.2">
      <c r="B434" s="94"/>
      <c r="C434" s="94"/>
      <c r="D434" s="94"/>
      <c r="E434" s="94"/>
      <c r="F434" s="85"/>
      <c r="G434" s="85"/>
      <c r="H434" s="85"/>
      <c r="I434" s="85"/>
      <c r="J434" s="85"/>
      <c r="K434" s="85"/>
      <c r="L434" s="85"/>
      <c r="M434" s="85"/>
      <c r="N434" s="86"/>
      <c r="O434" s="86"/>
      <c r="P434" s="86"/>
      <c r="Q434" s="86"/>
      <c r="R434" s="87"/>
      <c r="S434" s="98"/>
      <c r="T434" s="141"/>
      <c r="U434" s="120"/>
      <c r="V434" s="135"/>
      <c r="W434" s="85"/>
      <c r="X434" s="118"/>
      <c r="Z434" s="82"/>
      <c r="AA434" s="82"/>
      <c r="AB434" s="145"/>
      <c r="AC434" s="143"/>
      <c r="AD434" s="152"/>
      <c r="AE434" s="152"/>
      <c r="AF434" s="152"/>
      <c r="AH434" s="84"/>
      <c r="AI434" s="84"/>
      <c r="AJ434" s="84"/>
      <c r="AK434" s="84"/>
      <c r="AL434" s="84"/>
      <c r="AM434" s="84"/>
      <c r="AN434" s="84"/>
      <c r="AO434" s="84"/>
      <c r="AP434" s="84"/>
      <c r="AQ434" s="84"/>
      <c r="AR434" s="84"/>
    </row>
    <row r="435" spans="2:44" s="146" customFormat="1" x14ac:dyDescent="0.2">
      <c r="B435" s="94"/>
      <c r="C435" s="94"/>
      <c r="D435" s="94"/>
      <c r="E435" s="94"/>
      <c r="F435" s="85"/>
      <c r="G435" s="85"/>
      <c r="H435" s="85"/>
      <c r="I435" s="85"/>
      <c r="J435" s="85"/>
      <c r="K435" s="85"/>
      <c r="L435" s="85"/>
      <c r="M435" s="85"/>
      <c r="N435" s="86"/>
      <c r="O435" s="86"/>
      <c r="P435" s="86"/>
      <c r="Q435" s="86"/>
      <c r="R435" s="87"/>
      <c r="S435" s="98"/>
      <c r="T435" s="141"/>
      <c r="U435" s="120"/>
      <c r="V435" s="135"/>
      <c r="W435" s="85"/>
      <c r="X435" s="118"/>
      <c r="Z435" s="82"/>
      <c r="AA435" s="82"/>
      <c r="AB435" s="145"/>
      <c r="AC435" s="143"/>
      <c r="AD435" s="152"/>
      <c r="AE435" s="152"/>
      <c r="AF435" s="152"/>
      <c r="AH435" s="84"/>
      <c r="AI435" s="84"/>
      <c r="AJ435" s="84"/>
      <c r="AK435" s="84"/>
      <c r="AL435" s="84"/>
      <c r="AM435" s="84"/>
      <c r="AN435" s="84"/>
      <c r="AO435" s="84"/>
      <c r="AP435" s="84"/>
      <c r="AQ435" s="84"/>
      <c r="AR435" s="84"/>
    </row>
    <row r="436" spans="2:44" s="146" customFormat="1" x14ac:dyDescent="0.2">
      <c r="B436" s="94"/>
      <c r="C436" s="94"/>
      <c r="D436" s="94"/>
      <c r="E436" s="94"/>
      <c r="F436" s="85"/>
      <c r="G436" s="85"/>
      <c r="H436" s="85"/>
      <c r="I436" s="85"/>
      <c r="J436" s="85"/>
      <c r="K436" s="85"/>
      <c r="L436" s="85"/>
      <c r="M436" s="85"/>
      <c r="N436" s="86"/>
      <c r="O436" s="86"/>
      <c r="P436" s="86"/>
      <c r="Q436" s="86"/>
      <c r="R436" s="87"/>
      <c r="S436" s="98"/>
      <c r="T436" s="141"/>
      <c r="U436" s="120"/>
      <c r="V436" s="135"/>
      <c r="W436" s="85"/>
      <c r="X436" s="118"/>
      <c r="Z436" s="82"/>
      <c r="AA436" s="82"/>
      <c r="AB436" s="145"/>
      <c r="AC436" s="143"/>
      <c r="AD436" s="152"/>
      <c r="AE436" s="152"/>
      <c r="AF436" s="152"/>
      <c r="AH436" s="84"/>
      <c r="AI436" s="84"/>
      <c r="AJ436" s="84"/>
      <c r="AK436" s="84"/>
      <c r="AL436" s="84"/>
      <c r="AM436" s="84"/>
      <c r="AN436" s="84"/>
      <c r="AO436" s="84"/>
      <c r="AP436" s="84"/>
      <c r="AQ436" s="84"/>
      <c r="AR436" s="84"/>
    </row>
    <row r="437" spans="2:44" s="146" customFormat="1" x14ac:dyDescent="0.2">
      <c r="B437" s="94"/>
      <c r="C437" s="94"/>
      <c r="D437" s="94"/>
      <c r="E437" s="94"/>
      <c r="F437" s="85"/>
      <c r="G437" s="85"/>
      <c r="H437" s="85"/>
      <c r="I437" s="85"/>
      <c r="J437" s="85"/>
      <c r="K437" s="85"/>
      <c r="L437" s="85"/>
      <c r="M437" s="85"/>
      <c r="N437" s="86"/>
      <c r="O437" s="86"/>
      <c r="P437" s="86"/>
      <c r="Q437" s="86"/>
      <c r="R437" s="87"/>
      <c r="S437" s="98"/>
      <c r="T437" s="141"/>
      <c r="U437" s="120"/>
      <c r="V437" s="135"/>
      <c r="W437" s="85"/>
      <c r="X437" s="118"/>
      <c r="Z437" s="82"/>
      <c r="AA437" s="82"/>
      <c r="AB437" s="145"/>
      <c r="AC437" s="143"/>
      <c r="AD437" s="152"/>
      <c r="AE437" s="152"/>
      <c r="AF437" s="152"/>
      <c r="AH437" s="84"/>
      <c r="AI437" s="84"/>
      <c r="AJ437" s="84"/>
      <c r="AK437" s="84"/>
      <c r="AL437" s="84"/>
      <c r="AM437" s="84"/>
      <c r="AN437" s="84"/>
      <c r="AO437" s="84"/>
      <c r="AP437" s="84"/>
      <c r="AQ437" s="84"/>
      <c r="AR437" s="84"/>
    </row>
    <row r="438" spans="2:44" s="146" customFormat="1" x14ac:dyDescent="0.2">
      <c r="B438" s="94"/>
      <c r="C438" s="94"/>
      <c r="D438" s="94"/>
      <c r="E438" s="94"/>
      <c r="F438" s="85"/>
      <c r="G438" s="85"/>
      <c r="H438" s="85"/>
      <c r="I438" s="85"/>
      <c r="J438" s="85"/>
      <c r="K438" s="85"/>
      <c r="L438" s="85"/>
      <c r="M438" s="85"/>
      <c r="N438" s="86"/>
      <c r="O438" s="86"/>
      <c r="P438" s="86"/>
      <c r="Q438" s="86"/>
      <c r="R438" s="87"/>
      <c r="S438" s="98"/>
      <c r="T438" s="141"/>
      <c r="U438" s="120"/>
      <c r="V438" s="135"/>
      <c r="W438" s="85"/>
      <c r="X438" s="118"/>
      <c r="Z438" s="82"/>
      <c r="AA438" s="82"/>
      <c r="AB438" s="145"/>
      <c r="AC438" s="143"/>
      <c r="AD438" s="152"/>
      <c r="AE438" s="152"/>
      <c r="AF438" s="152"/>
      <c r="AH438" s="84"/>
      <c r="AI438" s="84"/>
      <c r="AJ438" s="84"/>
      <c r="AK438" s="84"/>
      <c r="AL438" s="84"/>
      <c r="AM438" s="84"/>
      <c r="AN438" s="84"/>
      <c r="AO438" s="84"/>
      <c r="AP438" s="84"/>
      <c r="AQ438" s="84"/>
      <c r="AR438" s="84"/>
    </row>
    <row r="439" spans="2:44" s="146" customFormat="1" x14ac:dyDescent="0.2">
      <c r="B439" s="94"/>
      <c r="C439" s="94"/>
      <c r="D439" s="94"/>
      <c r="E439" s="94"/>
      <c r="F439" s="85"/>
      <c r="G439" s="85"/>
      <c r="H439" s="85"/>
      <c r="I439" s="85"/>
      <c r="J439" s="85"/>
      <c r="K439" s="85"/>
      <c r="L439" s="85"/>
      <c r="M439" s="85"/>
      <c r="N439" s="86"/>
      <c r="O439" s="86"/>
      <c r="P439" s="86"/>
      <c r="Q439" s="86"/>
      <c r="R439" s="87"/>
      <c r="S439" s="98"/>
      <c r="T439" s="141"/>
      <c r="U439" s="120"/>
      <c r="V439" s="135"/>
      <c r="W439" s="85"/>
      <c r="X439" s="118"/>
      <c r="Z439" s="82"/>
      <c r="AA439" s="82"/>
      <c r="AB439" s="145"/>
      <c r="AC439" s="143"/>
      <c r="AD439" s="152"/>
      <c r="AE439" s="152"/>
      <c r="AF439" s="152"/>
      <c r="AH439" s="84"/>
      <c r="AI439" s="84"/>
      <c r="AJ439" s="84"/>
      <c r="AK439" s="84"/>
      <c r="AL439" s="84"/>
      <c r="AM439" s="84"/>
      <c r="AN439" s="84"/>
      <c r="AO439" s="84"/>
      <c r="AP439" s="84"/>
      <c r="AQ439" s="84"/>
      <c r="AR439" s="84"/>
    </row>
    <row r="440" spans="2:44" s="146" customFormat="1" x14ac:dyDescent="0.2">
      <c r="B440" s="94"/>
      <c r="C440" s="94"/>
      <c r="D440" s="94"/>
      <c r="E440" s="94"/>
      <c r="F440" s="85"/>
      <c r="G440" s="85"/>
      <c r="H440" s="85"/>
      <c r="I440" s="85"/>
      <c r="J440" s="85"/>
      <c r="K440" s="85"/>
      <c r="L440" s="85"/>
      <c r="M440" s="85"/>
      <c r="N440" s="86"/>
      <c r="O440" s="86"/>
      <c r="P440" s="86"/>
      <c r="Q440" s="86"/>
      <c r="R440" s="87"/>
      <c r="S440" s="98"/>
      <c r="T440" s="141"/>
      <c r="U440" s="120"/>
      <c r="V440" s="135"/>
      <c r="W440" s="85"/>
      <c r="X440" s="118"/>
      <c r="Z440" s="82"/>
      <c r="AA440" s="82"/>
      <c r="AB440" s="145"/>
      <c r="AC440" s="143"/>
      <c r="AD440" s="152"/>
      <c r="AE440" s="152"/>
      <c r="AF440" s="152"/>
      <c r="AH440" s="84"/>
      <c r="AI440" s="84"/>
      <c r="AJ440" s="84"/>
      <c r="AK440" s="84"/>
      <c r="AL440" s="84"/>
      <c r="AM440" s="84"/>
      <c r="AN440" s="84"/>
      <c r="AO440" s="84"/>
      <c r="AP440" s="84"/>
      <c r="AQ440" s="84"/>
      <c r="AR440" s="84"/>
    </row>
    <row r="441" spans="2:44" s="146" customFormat="1" x14ac:dyDescent="0.2">
      <c r="B441" s="94"/>
      <c r="C441" s="94"/>
      <c r="D441" s="94"/>
      <c r="E441" s="94"/>
      <c r="F441" s="85"/>
      <c r="G441" s="85"/>
      <c r="H441" s="85"/>
      <c r="I441" s="85"/>
      <c r="J441" s="85"/>
      <c r="K441" s="85"/>
      <c r="L441" s="85"/>
      <c r="M441" s="85"/>
      <c r="N441" s="86"/>
      <c r="O441" s="86"/>
      <c r="P441" s="86"/>
      <c r="Q441" s="86"/>
      <c r="R441" s="87"/>
      <c r="S441" s="98"/>
      <c r="T441" s="141"/>
      <c r="U441" s="120"/>
      <c r="V441" s="135"/>
      <c r="W441" s="85"/>
      <c r="X441" s="118"/>
      <c r="Z441" s="82"/>
      <c r="AA441" s="82"/>
      <c r="AB441" s="145"/>
      <c r="AC441" s="143"/>
      <c r="AD441" s="152"/>
      <c r="AE441" s="152"/>
      <c r="AF441" s="152"/>
      <c r="AH441" s="84"/>
      <c r="AI441" s="84"/>
      <c r="AJ441" s="84"/>
      <c r="AK441" s="84"/>
      <c r="AL441" s="84"/>
      <c r="AM441" s="84"/>
      <c r="AN441" s="84"/>
      <c r="AO441" s="84"/>
      <c r="AP441" s="84"/>
      <c r="AQ441" s="84"/>
      <c r="AR441" s="84"/>
    </row>
    <row r="442" spans="2:44" s="146" customFormat="1" x14ac:dyDescent="0.2">
      <c r="B442" s="94"/>
      <c r="C442" s="94"/>
      <c r="D442" s="94"/>
      <c r="E442" s="94"/>
      <c r="F442" s="85"/>
      <c r="G442" s="85"/>
      <c r="H442" s="85"/>
      <c r="I442" s="85"/>
      <c r="J442" s="85"/>
      <c r="K442" s="85"/>
      <c r="L442" s="85"/>
      <c r="M442" s="85"/>
      <c r="N442" s="86"/>
      <c r="O442" s="86"/>
      <c r="P442" s="86"/>
      <c r="Q442" s="86"/>
      <c r="R442" s="87"/>
      <c r="S442" s="98"/>
      <c r="T442" s="141"/>
      <c r="U442" s="120"/>
      <c r="V442" s="135"/>
      <c r="W442" s="85"/>
      <c r="X442" s="118"/>
      <c r="Z442" s="82"/>
      <c r="AA442" s="82"/>
      <c r="AB442" s="145"/>
      <c r="AC442" s="143"/>
      <c r="AD442" s="152"/>
      <c r="AE442" s="152"/>
      <c r="AF442" s="152"/>
      <c r="AH442" s="84"/>
      <c r="AI442" s="84"/>
      <c r="AJ442" s="84"/>
      <c r="AK442" s="84"/>
      <c r="AL442" s="84"/>
      <c r="AM442" s="84"/>
      <c r="AN442" s="84"/>
      <c r="AO442" s="84"/>
      <c r="AP442" s="84"/>
      <c r="AQ442" s="84"/>
      <c r="AR442" s="84"/>
    </row>
    <row r="443" spans="2:44" s="146" customFormat="1" x14ac:dyDescent="0.2">
      <c r="B443" s="94"/>
      <c r="C443" s="94"/>
      <c r="D443" s="94"/>
      <c r="E443" s="94"/>
      <c r="F443" s="85"/>
      <c r="G443" s="85"/>
      <c r="H443" s="85"/>
      <c r="I443" s="85"/>
      <c r="J443" s="85"/>
      <c r="K443" s="85"/>
      <c r="L443" s="85"/>
      <c r="M443" s="85"/>
      <c r="N443" s="86"/>
      <c r="O443" s="86"/>
      <c r="P443" s="86"/>
      <c r="Q443" s="86"/>
      <c r="R443" s="87"/>
      <c r="S443" s="98"/>
      <c r="T443" s="141"/>
      <c r="U443" s="120"/>
      <c r="V443" s="135"/>
      <c r="W443" s="85"/>
      <c r="X443" s="118"/>
      <c r="Z443" s="82"/>
      <c r="AA443" s="82"/>
      <c r="AB443" s="145"/>
      <c r="AC443" s="143"/>
      <c r="AD443" s="152"/>
      <c r="AE443" s="152"/>
      <c r="AF443" s="152"/>
      <c r="AH443" s="84"/>
      <c r="AI443" s="84"/>
      <c r="AJ443" s="84"/>
      <c r="AK443" s="84"/>
      <c r="AL443" s="84"/>
      <c r="AM443" s="84"/>
      <c r="AN443" s="84"/>
      <c r="AO443" s="84"/>
      <c r="AP443" s="84"/>
      <c r="AQ443" s="84"/>
      <c r="AR443" s="84"/>
    </row>
    <row r="444" spans="2:44" s="146" customFormat="1" x14ac:dyDescent="0.2">
      <c r="B444" s="94"/>
      <c r="C444" s="94"/>
      <c r="D444" s="94"/>
      <c r="E444" s="94"/>
      <c r="F444" s="85"/>
      <c r="G444" s="85"/>
      <c r="H444" s="85"/>
      <c r="I444" s="85"/>
      <c r="J444" s="85"/>
      <c r="K444" s="85"/>
      <c r="L444" s="85"/>
      <c r="M444" s="85"/>
      <c r="N444" s="86"/>
      <c r="O444" s="86"/>
      <c r="P444" s="86"/>
      <c r="Q444" s="86"/>
      <c r="R444" s="87"/>
      <c r="S444" s="98"/>
      <c r="T444" s="141"/>
      <c r="U444" s="120"/>
      <c r="V444" s="135"/>
      <c r="W444" s="85"/>
      <c r="X444" s="118"/>
      <c r="Z444" s="82"/>
      <c r="AA444" s="82"/>
      <c r="AB444" s="145"/>
      <c r="AC444" s="143"/>
      <c r="AD444" s="152"/>
      <c r="AE444" s="152"/>
      <c r="AF444" s="152"/>
      <c r="AH444" s="84"/>
      <c r="AI444" s="84"/>
      <c r="AJ444" s="84"/>
      <c r="AK444" s="84"/>
      <c r="AL444" s="84"/>
      <c r="AM444" s="84"/>
      <c r="AN444" s="84"/>
      <c r="AO444" s="84"/>
      <c r="AP444" s="84"/>
      <c r="AQ444" s="84"/>
      <c r="AR444" s="84"/>
    </row>
    <row r="445" spans="2:44" s="146" customFormat="1" x14ac:dyDescent="0.2">
      <c r="B445" s="94"/>
      <c r="C445" s="94"/>
      <c r="D445" s="94"/>
      <c r="E445" s="94"/>
      <c r="F445" s="85"/>
      <c r="G445" s="85"/>
      <c r="H445" s="85"/>
      <c r="I445" s="85"/>
      <c r="J445" s="85"/>
      <c r="K445" s="85"/>
      <c r="L445" s="85"/>
      <c r="M445" s="85"/>
      <c r="N445" s="86"/>
      <c r="O445" s="86"/>
      <c r="P445" s="86"/>
      <c r="Q445" s="86"/>
      <c r="R445" s="87"/>
      <c r="S445" s="98"/>
      <c r="T445" s="141"/>
      <c r="U445" s="120"/>
      <c r="V445" s="135"/>
      <c r="W445" s="85"/>
      <c r="X445" s="118"/>
      <c r="Z445" s="82"/>
      <c r="AA445" s="82"/>
      <c r="AB445" s="145"/>
      <c r="AC445" s="143"/>
      <c r="AD445" s="152"/>
      <c r="AE445" s="152"/>
      <c r="AF445" s="152"/>
      <c r="AH445" s="84"/>
      <c r="AI445" s="84"/>
      <c r="AJ445" s="84"/>
      <c r="AK445" s="84"/>
      <c r="AL445" s="84"/>
      <c r="AM445" s="84"/>
      <c r="AN445" s="84"/>
      <c r="AO445" s="84"/>
      <c r="AP445" s="84"/>
      <c r="AQ445" s="84"/>
      <c r="AR445" s="84"/>
    </row>
    <row r="446" spans="2:44" s="146" customFormat="1" x14ac:dyDescent="0.2">
      <c r="B446" s="94"/>
      <c r="C446" s="94"/>
      <c r="D446" s="94"/>
      <c r="E446" s="94"/>
      <c r="F446" s="85"/>
      <c r="G446" s="85"/>
      <c r="H446" s="85"/>
      <c r="I446" s="85"/>
      <c r="J446" s="85"/>
      <c r="K446" s="85"/>
      <c r="L446" s="85"/>
      <c r="M446" s="85"/>
      <c r="N446" s="86"/>
      <c r="O446" s="86"/>
      <c r="P446" s="86"/>
      <c r="Q446" s="86"/>
      <c r="R446" s="87"/>
      <c r="S446" s="98"/>
      <c r="T446" s="141"/>
      <c r="U446" s="120"/>
      <c r="V446" s="135"/>
      <c r="W446" s="85"/>
      <c r="X446" s="118"/>
      <c r="Z446" s="82"/>
      <c r="AA446" s="82"/>
      <c r="AB446" s="145"/>
      <c r="AC446" s="143"/>
      <c r="AD446" s="152"/>
      <c r="AE446" s="152"/>
      <c r="AF446" s="152"/>
      <c r="AH446" s="84"/>
      <c r="AI446" s="84"/>
      <c r="AJ446" s="84"/>
      <c r="AK446" s="84"/>
      <c r="AL446" s="84"/>
      <c r="AM446" s="84"/>
      <c r="AN446" s="84"/>
      <c r="AO446" s="84"/>
      <c r="AP446" s="84"/>
      <c r="AQ446" s="84"/>
      <c r="AR446" s="84"/>
    </row>
    <row r="447" spans="2:44" s="146" customFormat="1" x14ac:dyDescent="0.2">
      <c r="B447" s="94"/>
      <c r="C447" s="94"/>
      <c r="D447" s="94"/>
      <c r="E447" s="94"/>
      <c r="F447" s="85"/>
      <c r="G447" s="85"/>
      <c r="H447" s="85"/>
      <c r="I447" s="85"/>
      <c r="J447" s="85"/>
      <c r="K447" s="85"/>
      <c r="L447" s="85"/>
      <c r="M447" s="85"/>
      <c r="N447" s="86"/>
      <c r="O447" s="86"/>
      <c r="P447" s="86"/>
      <c r="Q447" s="86"/>
      <c r="R447" s="87"/>
      <c r="S447" s="98"/>
      <c r="T447" s="141"/>
      <c r="U447" s="120"/>
      <c r="V447" s="135"/>
      <c r="W447" s="85"/>
      <c r="X447" s="118"/>
      <c r="Z447" s="82"/>
      <c r="AA447" s="82"/>
      <c r="AB447" s="145"/>
      <c r="AC447" s="143"/>
      <c r="AD447" s="152"/>
      <c r="AE447" s="152"/>
      <c r="AF447" s="152"/>
      <c r="AH447" s="84"/>
      <c r="AI447" s="84"/>
      <c r="AJ447" s="84"/>
      <c r="AK447" s="84"/>
      <c r="AL447" s="84"/>
      <c r="AM447" s="84"/>
      <c r="AN447" s="84"/>
      <c r="AO447" s="84"/>
      <c r="AP447" s="84"/>
      <c r="AQ447" s="84"/>
      <c r="AR447" s="84"/>
    </row>
    <row r="448" spans="2:44" s="146" customFormat="1" x14ac:dyDescent="0.2">
      <c r="B448" s="94"/>
      <c r="C448" s="94"/>
      <c r="D448" s="94"/>
      <c r="E448" s="94"/>
      <c r="F448" s="85"/>
      <c r="G448" s="85"/>
      <c r="H448" s="85"/>
      <c r="I448" s="85"/>
      <c r="J448" s="85"/>
      <c r="K448" s="85"/>
      <c r="L448" s="85"/>
      <c r="M448" s="85"/>
      <c r="N448" s="86"/>
      <c r="O448" s="86"/>
      <c r="P448" s="86"/>
      <c r="Q448" s="86"/>
      <c r="R448" s="87"/>
      <c r="S448" s="98"/>
      <c r="T448" s="141"/>
      <c r="U448" s="120"/>
      <c r="V448" s="135"/>
      <c r="W448" s="85"/>
      <c r="X448" s="118"/>
      <c r="Z448" s="82"/>
      <c r="AA448" s="82"/>
      <c r="AB448" s="145"/>
      <c r="AC448" s="143"/>
      <c r="AD448" s="152"/>
      <c r="AE448" s="152"/>
      <c r="AF448" s="152"/>
      <c r="AH448" s="84"/>
      <c r="AI448" s="84"/>
      <c r="AJ448" s="84"/>
      <c r="AK448" s="84"/>
      <c r="AL448" s="84"/>
      <c r="AM448" s="84"/>
      <c r="AN448" s="84"/>
      <c r="AO448" s="84"/>
      <c r="AP448" s="84"/>
      <c r="AQ448" s="84"/>
      <c r="AR448" s="84"/>
    </row>
    <row r="449" spans="2:44" s="146" customFormat="1" x14ac:dyDescent="0.2">
      <c r="B449" s="94"/>
      <c r="C449" s="94"/>
      <c r="D449" s="94"/>
      <c r="E449" s="94"/>
      <c r="F449" s="85"/>
      <c r="G449" s="85"/>
      <c r="H449" s="85"/>
      <c r="I449" s="85"/>
      <c r="J449" s="85"/>
      <c r="K449" s="85"/>
      <c r="L449" s="85"/>
      <c r="M449" s="85"/>
      <c r="N449" s="86"/>
      <c r="O449" s="86"/>
      <c r="P449" s="86"/>
      <c r="Q449" s="86"/>
      <c r="R449" s="87"/>
      <c r="S449" s="98"/>
      <c r="T449" s="141"/>
      <c r="U449" s="120"/>
      <c r="V449" s="135"/>
      <c r="W449" s="85"/>
      <c r="X449" s="118"/>
      <c r="Z449" s="82"/>
      <c r="AA449" s="82"/>
      <c r="AB449" s="145"/>
      <c r="AC449" s="143"/>
      <c r="AD449" s="152"/>
      <c r="AE449" s="152"/>
      <c r="AF449" s="152"/>
      <c r="AH449" s="84"/>
      <c r="AI449" s="84"/>
      <c r="AJ449" s="84"/>
      <c r="AK449" s="84"/>
      <c r="AL449" s="84"/>
      <c r="AM449" s="84"/>
      <c r="AN449" s="84"/>
      <c r="AO449" s="84"/>
      <c r="AP449" s="84"/>
      <c r="AQ449" s="84"/>
      <c r="AR449" s="84"/>
    </row>
    <row r="450" spans="2:44" s="146" customFormat="1" x14ac:dyDescent="0.2">
      <c r="B450" s="94"/>
      <c r="C450" s="94"/>
      <c r="D450" s="94"/>
      <c r="E450" s="94"/>
      <c r="F450" s="85"/>
      <c r="G450" s="85"/>
      <c r="H450" s="85"/>
      <c r="I450" s="85"/>
      <c r="J450" s="85"/>
      <c r="K450" s="85"/>
      <c r="L450" s="85"/>
      <c r="M450" s="85"/>
      <c r="N450" s="86"/>
      <c r="O450" s="86"/>
      <c r="P450" s="86"/>
      <c r="Q450" s="86"/>
      <c r="R450" s="87"/>
      <c r="S450" s="98"/>
      <c r="T450" s="141"/>
      <c r="U450" s="120"/>
      <c r="V450" s="135"/>
      <c r="W450" s="85"/>
      <c r="X450" s="118"/>
      <c r="Z450" s="82"/>
      <c r="AA450" s="82"/>
      <c r="AB450" s="145"/>
      <c r="AC450" s="143"/>
      <c r="AD450" s="152"/>
      <c r="AE450" s="152"/>
      <c r="AF450" s="152"/>
      <c r="AH450" s="84"/>
      <c r="AI450" s="84"/>
      <c r="AJ450" s="84"/>
      <c r="AK450" s="84"/>
      <c r="AL450" s="84"/>
      <c r="AM450" s="84"/>
      <c r="AN450" s="84"/>
      <c r="AO450" s="84"/>
      <c r="AP450" s="84"/>
      <c r="AQ450" s="84"/>
      <c r="AR450" s="84"/>
    </row>
    <row r="451" spans="2:44" s="146" customFormat="1" x14ac:dyDescent="0.2">
      <c r="B451" s="94"/>
      <c r="C451" s="94"/>
      <c r="D451" s="94"/>
      <c r="E451" s="94"/>
      <c r="F451" s="85"/>
      <c r="G451" s="85"/>
      <c r="H451" s="85"/>
      <c r="I451" s="85"/>
      <c r="J451" s="85"/>
      <c r="K451" s="85"/>
      <c r="L451" s="85"/>
      <c r="M451" s="85"/>
      <c r="N451" s="86"/>
      <c r="O451" s="86"/>
      <c r="P451" s="86"/>
      <c r="Q451" s="86"/>
      <c r="R451" s="87"/>
      <c r="S451" s="98"/>
      <c r="T451" s="141"/>
      <c r="U451" s="120"/>
      <c r="V451" s="135"/>
      <c r="W451" s="85"/>
      <c r="X451" s="118"/>
      <c r="Z451" s="82"/>
      <c r="AA451" s="82"/>
      <c r="AB451" s="145"/>
      <c r="AC451" s="143"/>
      <c r="AD451" s="152"/>
      <c r="AE451" s="152"/>
      <c r="AF451" s="152"/>
      <c r="AH451" s="84"/>
      <c r="AI451" s="84"/>
      <c r="AJ451" s="84"/>
      <c r="AK451" s="84"/>
      <c r="AL451" s="84"/>
      <c r="AM451" s="84"/>
      <c r="AN451" s="84"/>
      <c r="AO451" s="84"/>
      <c r="AP451" s="84"/>
      <c r="AQ451" s="84"/>
      <c r="AR451" s="84"/>
    </row>
    <row r="452" spans="2:44" s="146" customFormat="1" x14ac:dyDescent="0.2">
      <c r="B452" s="94"/>
      <c r="C452" s="94"/>
      <c r="D452" s="94"/>
      <c r="E452" s="94"/>
      <c r="F452" s="85"/>
      <c r="G452" s="85"/>
      <c r="H452" s="85"/>
      <c r="I452" s="85"/>
      <c r="J452" s="85"/>
      <c r="K452" s="85"/>
      <c r="L452" s="85"/>
      <c r="M452" s="85"/>
      <c r="N452" s="86"/>
      <c r="O452" s="86"/>
      <c r="P452" s="86"/>
      <c r="Q452" s="86"/>
      <c r="R452" s="87"/>
      <c r="S452" s="98"/>
      <c r="T452" s="141"/>
      <c r="U452" s="120"/>
      <c r="V452" s="135"/>
      <c r="W452" s="85"/>
      <c r="X452" s="118"/>
      <c r="Z452" s="82"/>
      <c r="AA452" s="82"/>
      <c r="AB452" s="145"/>
      <c r="AC452" s="143"/>
      <c r="AD452" s="152"/>
      <c r="AE452" s="152"/>
      <c r="AF452" s="152"/>
      <c r="AH452" s="84"/>
      <c r="AI452" s="84"/>
      <c r="AJ452" s="84"/>
      <c r="AK452" s="84"/>
      <c r="AL452" s="84"/>
      <c r="AM452" s="84"/>
      <c r="AN452" s="84"/>
      <c r="AO452" s="84"/>
      <c r="AP452" s="84"/>
      <c r="AQ452" s="84"/>
      <c r="AR452" s="84"/>
    </row>
    <row r="453" spans="2:44" s="146" customFormat="1" x14ac:dyDescent="0.2">
      <c r="B453" s="94"/>
      <c r="C453" s="94"/>
      <c r="D453" s="94"/>
      <c r="E453" s="94"/>
      <c r="F453" s="85"/>
      <c r="G453" s="85"/>
      <c r="H453" s="85"/>
      <c r="I453" s="85"/>
      <c r="J453" s="85"/>
      <c r="K453" s="85"/>
      <c r="L453" s="85"/>
      <c r="M453" s="85"/>
      <c r="N453" s="86"/>
      <c r="O453" s="86"/>
      <c r="P453" s="86"/>
      <c r="Q453" s="86"/>
      <c r="R453" s="87"/>
      <c r="S453" s="98"/>
      <c r="T453" s="141"/>
      <c r="U453" s="120"/>
      <c r="V453" s="135"/>
      <c r="W453" s="85"/>
      <c r="X453" s="118"/>
      <c r="Z453" s="82"/>
      <c r="AA453" s="82"/>
      <c r="AB453" s="145"/>
      <c r="AC453" s="143"/>
      <c r="AD453" s="152"/>
      <c r="AE453" s="152"/>
      <c r="AF453" s="152"/>
      <c r="AH453" s="84"/>
      <c r="AI453" s="84"/>
      <c r="AJ453" s="84"/>
      <c r="AK453" s="84"/>
      <c r="AL453" s="84"/>
      <c r="AM453" s="84"/>
      <c r="AN453" s="84"/>
      <c r="AO453" s="84"/>
      <c r="AP453" s="84"/>
      <c r="AQ453" s="84"/>
      <c r="AR453" s="84"/>
    </row>
    <row r="454" spans="2:44" s="146" customFormat="1" x14ac:dyDescent="0.2">
      <c r="B454" s="94"/>
      <c r="C454" s="94"/>
      <c r="D454" s="94"/>
      <c r="E454" s="94"/>
      <c r="F454" s="85"/>
      <c r="G454" s="85"/>
      <c r="H454" s="85"/>
      <c r="I454" s="85"/>
      <c r="J454" s="85"/>
      <c r="K454" s="85"/>
      <c r="L454" s="85"/>
      <c r="M454" s="85"/>
      <c r="N454" s="86"/>
      <c r="O454" s="86"/>
      <c r="P454" s="86"/>
      <c r="Q454" s="86"/>
      <c r="R454" s="87"/>
      <c r="S454" s="98"/>
      <c r="T454" s="141"/>
      <c r="U454" s="120"/>
      <c r="V454" s="135"/>
      <c r="W454" s="85"/>
      <c r="X454" s="118"/>
      <c r="Z454" s="82"/>
      <c r="AA454" s="82"/>
      <c r="AB454" s="145"/>
      <c r="AC454" s="143"/>
      <c r="AD454" s="152"/>
      <c r="AE454" s="152"/>
      <c r="AF454" s="152"/>
      <c r="AH454" s="84"/>
      <c r="AI454" s="84"/>
      <c r="AJ454" s="84"/>
      <c r="AK454" s="84"/>
      <c r="AL454" s="84"/>
      <c r="AM454" s="84"/>
      <c r="AN454" s="84"/>
      <c r="AO454" s="84"/>
      <c r="AP454" s="84"/>
      <c r="AQ454" s="84"/>
      <c r="AR454" s="84"/>
    </row>
    <row r="455" spans="2:44" s="146" customFormat="1" x14ac:dyDescent="0.2">
      <c r="B455" s="94"/>
      <c r="C455" s="94"/>
      <c r="D455" s="94"/>
      <c r="E455" s="94"/>
      <c r="F455" s="85"/>
      <c r="G455" s="85"/>
      <c r="H455" s="85"/>
      <c r="I455" s="85"/>
      <c r="J455" s="85"/>
      <c r="K455" s="85"/>
      <c r="L455" s="85"/>
      <c r="M455" s="85"/>
      <c r="N455" s="86"/>
      <c r="O455" s="86"/>
      <c r="P455" s="86"/>
      <c r="Q455" s="86"/>
      <c r="R455" s="87"/>
      <c r="S455" s="98"/>
      <c r="T455" s="141"/>
      <c r="U455" s="120"/>
      <c r="V455" s="135"/>
      <c r="W455" s="85"/>
      <c r="X455" s="118"/>
      <c r="Z455" s="82"/>
      <c r="AA455" s="82"/>
      <c r="AB455" s="145"/>
      <c r="AC455" s="143"/>
      <c r="AD455" s="152"/>
      <c r="AE455" s="152"/>
      <c r="AF455" s="152"/>
      <c r="AH455" s="84"/>
      <c r="AI455" s="84"/>
      <c r="AJ455" s="84"/>
      <c r="AK455" s="84"/>
      <c r="AL455" s="84"/>
      <c r="AM455" s="84"/>
      <c r="AN455" s="84"/>
      <c r="AO455" s="84"/>
      <c r="AP455" s="84"/>
      <c r="AQ455" s="84"/>
      <c r="AR455" s="84"/>
    </row>
    <row r="456" spans="2:44" s="146" customFormat="1" x14ac:dyDescent="0.2">
      <c r="B456" s="94"/>
      <c r="C456" s="94"/>
      <c r="D456" s="94"/>
      <c r="E456" s="94"/>
      <c r="F456" s="85"/>
      <c r="G456" s="85"/>
      <c r="H456" s="85"/>
      <c r="I456" s="85"/>
      <c r="J456" s="85"/>
      <c r="K456" s="85"/>
      <c r="L456" s="85"/>
      <c r="M456" s="85"/>
      <c r="N456" s="86"/>
      <c r="O456" s="86"/>
      <c r="P456" s="86"/>
      <c r="Q456" s="86"/>
      <c r="R456" s="87"/>
      <c r="S456" s="98"/>
      <c r="T456" s="141"/>
      <c r="U456" s="120"/>
      <c r="V456" s="135"/>
      <c r="W456" s="85"/>
      <c r="X456" s="118"/>
      <c r="Z456" s="82"/>
      <c r="AA456" s="82"/>
      <c r="AB456" s="145"/>
      <c r="AC456" s="143"/>
      <c r="AD456" s="152"/>
      <c r="AE456" s="152"/>
      <c r="AF456" s="152"/>
      <c r="AH456" s="84"/>
      <c r="AI456" s="84"/>
      <c r="AJ456" s="84"/>
      <c r="AK456" s="84"/>
      <c r="AL456" s="84"/>
      <c r="AM456" s="84"/>
      <c r="AN456" s="84"/>
      <c r="AO456" s="84"/>
      <c r="AP456" s="84"/>
      <c r="AQ456" s="84"/>
      <c r="AR456" s="84"/>
    </row>
    <row r="457" spans="2:44" s="146" customFormat="1" x14ac:dyDescent="0.2">
      <c r="B457" s="94"/>
      <c r="C457" s="94"/>
      <c r="D457" s="94"/>
      <c r="E457" s="94"/>
      <c r="F457" s="85"/>
      <c r="G457" s="85"/>
      <c r="H457" s="85"/>
      <c r="I457" s="85"/>
      <c r="J457" s="85"/>
      <c r="K457" s="85"/>
      <c r="L457" s="85"/>
      <c r="M457" s="85"/>
      <c r="N457" s="86"/>
      <c r="O457" s="86"/>
      <c r="P457" s="86"/>
      <c r="Q457" s="86"/>
      <c r="R457" s="87"/>
      <c r="S457" s="98"/>
      <c r="T457" s="141"/>
      <c r="U457" s="120"/>
      <c r="V457" s="135"/>
      <c r="W457" s="85"/>
      <c r="X457" s="118"/>
      <c r="Z457" s="82"/>
      <c r="AA457" s="82"/>
      <c r="AB457" s="145"/>
      <c r="AC457" s="143"/>
      <c r="AD457" s="152"/>
      <c r="AE457" s="152"/>
      <c r="AF457" s="152"/>
      <c r="AH457" s="84"/>
      <c r="AI457" s="84"/>
      <c r="AJ457" s="84"/>
      <c r="AK457" s="84"/>
      <c r="AL457" s="84"/>
      <c r="AM457" s="84"/>
      <c r="AN457" s="84"/>
      <c r="AO457" s="84"/>
      <c r="AP457" s="84"/>
      <c r="AQ457" s="84"/>
      <c r="AR457" s="84"/>
    </row>
    <row r="458" spans="2:44" s="146" customFormat="1" x14ac:dyDescent="0.2">
      <c r="B458" s="94"/>
      <c r="C458" s="94"/>
      <c r="D458" s="94"/>
      <c r="E458" s="94"/>
      <c r="F458" s="85"/>
      <c r="G458" s="85"/>
      <c r="H458" s="85"/>
      <c r="I458" s="85"/>
      <c r="J458" s="85"/>
      <c r="K458" s="85"/>
      <c r="L458" s="85"/>
      <c r="M458" s="85"/>
      <c r="N458" s="86"/>
      <c r="O458" s="86"/>
      <c r="P458" s="86"/>
      <c r="Q458" s="86"/>
      <c r="R458" s="87"/>
      <c r="S458" s="98"/>
      <c r="T458" s="141"/>
      <c r="U458" s="120"/>
      <c r="V458" s="135"/>
      <c r="W458" s="85"/>
      <c r="X458" s="118"/>
      <c r="Z458" s="82"/>
      <c r="AA458" s="82"/>
      <c r="AB458" s="145"/>
      <c r="AC458" s="143"/>
      <c r="AD458" s="152"/>
      <c r="AE458" s="152"/>
      <c r="AF458" s="152"/>
      <c r="AH458" s="84"/>
      <c r="AI458" s="84"/>
      <c r="AJ458" s="84"/>
      <c r="AK458" s="84"/>
      <c r="AL458" s="84"/>
      <c r="AM458" s="84"/>
      <c r="AN458" s="84"/>
      <c r="AO458" s="84"/>
      <c r="AP458" s="84"/>
      <c r="AQ458" s="84"/>
      <c r="AR458" s="84"/>
    </row>
    <row r="459" spans="2:44" s="146" customFormat="1" x14ac:dyDescent="0.2">
      <c r="B459" s="94"/>
      <c r="C459" s="94"/>
      <c r="D459" s="94"/>
      <c r="E459" s="94"/>
      <c r="F459" s="85"/>
      <c r="G459" s="85"/>
      <c r="H459" s="85"/>
      <c r="I459" s="85"/>
      <c r="J459" s="85"/>
      <c r="K459" s="85"/>
      <c r="L459" s="85"/>
      <c r="M459" s="85"/>
      <c r="N459" s="86"/>
      <c r="O459" s="86"/>
      <c r="P459" s="86"/>
      <c r="Q459" s="86"/>
      <c r="R459" s="87"/>
      <c r="S459" s="98"/>
      <c r="T459" s="141"/>
      <c r="U459" s="120"/>
      <c r="V459" s="135"/>
      <c r="W459" s="85"/>
      <c r="X459" s="118"/>
      <c r="Z459" s="82"/>
      <c r="AA459" s="82"/>
      <c r="AB459" s="145"/>
      <c r="AC459" s="143"/>
      <c r="AD459" s="152"/>
      <c r="AE459" s="152"/>
      <c r="AF459" s="152"/>
      <c r="AH459" s="84"/>
      <c r="AI459" s="84"/>
      <c r="AJ459" s="84"/>
      <c r="AK459" s="84"/>
      <c r="AL459" s="84"/>
      <c r="AM459" s="84"/>
      <c r="AN459" s="84"/>
      <c r="AO459" s="84"/>
      <c r="AP459" s="84"/>
      <c r="AQ459" s="84"/>
      <c r="AR459" s="84"/>
    </row>
    <row r="460" spans="2:44" s="146" customFormat="1" x14ac:dyDescent="0.2">
      <c r="B460" s="94"/>
      <c r="C460" s="94"/>
      <c r="D460" s="94"/>
      <c r="E460" s="94"/>
      <c r="F460" s="85"/>
      <c r="G460" s="85"/>
      <c r="H460" s="85"/>
      <c r="I460" s="85"/>
      <c r="J460" s="85"/>
      <c r="K460" s="85"/>
      <c r="L460" s="85"/>
      <c r="M460" s="85"/>
      <c r="N460" s="86"/>
      <c r="O460" s="86"/>
      <c r="P460" s="86"/>
      <c r="Q460" s="86"/>
      <c r="R460" s="87"/>
      <c r="S460" s="98"/>
      <c r="T460" s="141"/>
      <c r="U460" s="120"/>
      <c r="V460" s="135"/>
      <c r="W460" s="85"/>
      <c r="X460" s="118"/>
      <c r="Z460" s="82"/>
      <c r="AA460" s="82"/>
      <c r="AB460" s="145"/>
      <c r="AC460" s="143"/>
      <c r="AD460" s="152"/>
      <c r="AE460" s="152"/>
      <c r="AF460" s="152"/>
      <c r="AH460" s="84"/>
      <c r="AI460" s="84"/>
      <c r="AJ460" s="84"/>
      <c r="AK460" s="84"/>
      <c r="AL460" s="84"/>
      <c r="AM460" s="84"/>
      <c r="AN460" s="84"/>
      <c r="AO460" s="84"/>
      <c r="AP460" s="84"/>
      <c r="AQ460" s="84"/>
      <c r="AR460" s="84"/>
    </row>
    <row r="461" spans="2:44" s="146" customFormat="1" x14ac:dyDescent="0.2">
      <c r="B461" s="94"/>
      <c r="C461" s="94"/>
      <c r="D461" s="94"/>
      <c r="E461" s="94"/>
      <c r="F461" s="85"/>
      <c r="G461" s="85"/>
      <c r="H461" s="85"/>
      <c r="I461" s="85"/>
      <c r="J461" s="85"/>
      <c r="K461" s="85"/>
      <c r="L461" s="85"/>
      <c r="M461" s="85"/>
      <c r="N461" s="86"/>
      <c r="O461" s="86"/>
      <c r="P461" s="86"/>
      <c r="Q461" s="86"/>
      <c r="R461" s="87"/>
      <c r="S461" s="98"/>
      <c r="T461" s="141"/>
      <c r="U461" s="120"/>
      <c r="V461" s="135"/>
      <c r="W461" s="85"/>
      <c r="X461" s="118"/>
      <c r="Z461" s="82"/>
      <c r="AA461" s="82"/>
      <c r="AB461" s="145"/>
      <c r="AC461" s="143"/>
      <c r="AD461" s="152"/>
      <c r="AE461" s="152"/>
      <c r="AF461" s="152"/>
      <c r="AH461" s="84"/>
      <c r="AI461" s="84"/>
      <c r="AJ461" s="84"/>
      <c r="AK461" s="84"/>
      <c r="AL461" s="84"/>
      <c r="AM461" s="84"/>
      <c r="AN461" s="84"/>
      <c r="AO461" s="84"/>
      <c r="AP461" s="84"/>
      <c r="AQ461" s="84"/>
      <c r="AR461" s="84"/>
    </row>
    <row r="462" spans="2:44" s="146" customFormat="1" x14ac:dyDescent="0.2">
      <c r="B462" s="94"/>
      <c r="C462" s="94"/>
      <c r="D462" s="94"/>
      <c r="E462" s="94"/>
      <c r="F462" s="85"/>
      <c r="G462" s="85"/>
      <c r="H462" s="85"/>
      <c r="I462" s="85"/>
      <c r="J462" s="85"/>
      <c r="K462" s="85"/>
      <c r="L462" s="85"/>
      <c r="M462" s="85"/>
      <c r="N462" s="86"/>
      <c r="O462" s="86"/>
      <c r="P462" s="86"/>
      <c r="Q462" s="86"/>
      <c r="R462" s="87"/>
      <c r="S462" s="98"/>
      <c r="T462" s="141"/>
      <c r="U462" s="120"/>
      <c r="V462" s="135"/>
      <c r="W462" s="85"/>
      <c r="X462" s="118"/>
      <c r="Z462" s="82"/>
      <c r="AA462" s="82"/>
      <c r="AB462" s="145"/>
      <c r="AC462" s="143"/>
      <c r="AD462" s="152"/>
      <c r="AE462" s="152"/>
      <c r="AF462" s="152"/>
      <c r="AH462" s="84"/>
      <c r="AI462" s="84"/>
      <c r="AJ462" s="84"/>
      <c r="AK462" s="84"/>
      <c r="AL462" s="84"/>
      <c r="AM462" s="84"/>
      <c r="AN462" s="84"/>
      <c r="AO462" s="84"/>
      <c r="AP462" s="84"/>
      <c r="AQ462" s="84"/>
      <c r="AR462" s="84"/>
    </row>
    <row r="463" spans="2:44" s="146" customFormat="1" x14ac:dyDescent="0.2">
      <c r="B463" s="94"/>
      <c r="C463" s="94"/>
      <c r="D463" s="94"/>
      <c r="E463" s="94"/>
      <c r="F463" s="85"/>
      <c r="G463" s="85"/>
      <c r="H463" s="85"/>
      <c r="I463" s="85"/>
      <c r="J463" s="85"/>
      <c r="K463" s="85"/>
      <c r="L463" s="85"/>
      <c r="M463" s="85"/>
      <c r="N463" s="86"/>
      <c r="O463" s="86"/>
      <c r="P463" s="86"/>
      <c r="Q463" s="86"/>
      <c r="R463" s="87"/>
      <c r="S463" s="98"/>
      <c r="T463" s="141"/>
      <c r="U463" s="120"/>
      <c r="V463" s="135"/>
      <c r="W463" s="85"/>
      <c r="X463" s="118"/>
      <c r="Z463" s="82"/>
      <c r="AA463" s="82"/>
      <c r="AB463" s="145"/>
      <c r="AC463" s="143"/>
      <c r="AD463" s="152"/>
      <c r="AE463" s="152"/>
      <c r="AF463" s="152"/>
      <c r="AH463" s="84"/>
      <c r="AI463" s="84"/>
      <c r="AJ463" s="84"/>
      <c r="AK463" s="84"/>
      <c r="AL463" s="84"/>
      <c r="AM463" s="84"/>
      <c r="AN463" s="84"/>
      <c r="AO463" s="84"/>
      <c r="AP463" s="84"/>
      <c r="AQ463" s="84"/>
      <c r="AR463" s="84"/>
    </row>
    <row r="464" spans="2:44" s="146" customFormat="1" x14ac:dyDescent="0.2">
      <c r="B464" s="94"/>
      <c r="C464" s="94"/>
      <c r="D464" s="94"/>
      <c r="E464" s="94"/>
      <c r="F464" s="85"/>
      <c r="G464" s="85"/>
      <c r="H464" s="85"/>
      <c r="I464" s="85"/>
      <c r="J464" s="85"/>
      <c r="K464" s="85"/>
      <c r="L464" s="85"/>
      <c r="M464" s="85"/>
      <c r="N464" s="86"/>
      <c r="O464" s="86"/>
      <c r="P464" s="86"/>
      <c r="Q464" s="86"/>
      <c r="R464" s="87"/>
      <c r="S464" s="98"/>
      <c r="T464" s="141"/>
      <c r="U464" s="120"/>
      <c r="V464" s="135"/>
      <c r="W464" s="85"/>
      <c r="X464" s="118"/>
      <c r="Z464" s="82"/>
      <c r="AA464" s="82"/>
      <c r="AB464" s="145"/>
      <c r="AC464" s="143"/>
      <c r="AD464" s="152"/>
      <c r="AE464" s="152"/>
      <c r="AF464" s="152"/>
      <c r="AH464" s="84"/>
      <c r="AI464" s="84"/>
      <c r="AJ464" s="84"/>
      <c r="AK464" s="84"/>
      <c r="AL464" s="84"/>
      <c r="AM464" s="84"/>
      <c r="AN464" s="84"/>
      <c r="AO464" s="84"/>
      <c r="AP464" s="84"/>
      <c r="AQ464" s="84"/>
      <c r="AR464" s="84"/>
    </row>
    <row r="465" spans="2:44" s="146" customFormat="1" x14ac:dyDescent="0.2">
      <c r="B465" s="94"/>
      <c r="C465" s="94"/>
      <c r="D465" s="94"/>
      <c r="E465" s="94"/>
      <c r="F465" s="85"/>
      <c r="G465" s="85"/>
      <c r="H465" s="85"/>
      <c r="I465" s="85"/>
      <c r="J465" s="85"/>
      <c r="K465" s="85"/>
      <c r="L465" s="85"/>
      <c r="M465" s="85"/>
      <c r="N465" s="86"/>
      <c r="O465" s="86"/>
      <c r="P465" s="86"/>
      <c r="Q465" s="86"/>
      <c r="R465" s="87"/>
      <c r="S465" s="98"/>
      <c r="T465" s="141"/>
      <c r="U465" s="120"/>
      <c r="V465" s="135"/>
      <c r="W465" s="85"/>
      <c r="X465" s="118"/>
      <c r="Z465" s="82"/>
      <c r="AA465" s="82"/>
      <c r="AB465" s="145"/>
      <c r="AC465" s="143"/>
      <c r="AD465" s="152"/>
      <c r="AE465" s="152"/>
      <c r="AF465" s="152"/>
      <c r="AH465" s="84"/>
      <c r="AI465" s="84"/>
      <c r="AJ465" s="84"/>
      <c r="AK465" s="84"/>
      <c r="AL465" s="84"/>
      <c r="AM465" s="84"/>
      <c r="AN465" s="84"/>
      <c r="AO465" s="84"/>
      <c r="AP465" s="84"/>
      <c r="AQ465" s="84"/>
      <c r="AR465" s="84"/>
    </row>
    <row r="466" spans="2:44" s="146" customFormat="1" x14ac:dyDescent="0.2">
      <c r="B466" s="94"/>
      <c r="C466" s="94"/>
      <c r="D466" s="94"/>
      <c r="E466" s="94"/>
      <c r="F466" s="85"/>
      <c r="G466" s="85"/>
      <c r="H466" s="85"/>
      <c r="I466" s="85"/>
      <c r="J466" s="85"/>
      <c r="K466" s="85"/>
      <c r="L466" s="85"/>
      <c r="M466" s="85"/>
      <c r="N466" s="86"/>
      <c r="O466" s="86"/>
      <c r="P466" s="86"/>
      <c r="Q466" s="86"/>
      <c r="R466" s="87"/>
      <c r="S466" s="98"/>
      <c r="T466" s="141"/>
      <c r="U466" s="120"/>
      <c r="V466" s="135"/>
      <c r="W466" s="85"/>
      <c r="X466" s="118"/>
      <c r="Z466" s="82"/>
      <c r="AA466" s="82"/>
      <c r="AB466" s="145"/>
      <c r="AC466" s="143"/>
      <c r="AD466" s="152"/>
      <c r="AE466" s="152"/>
      <c r="AF466" s="152"/>
      <c r="AH466" s="84"/>
      <c r="AI466" s="84"/>
      <c r="AJ466" s="84"/>
      <c r="AK466" s="84"/>
      <c r="AL466" s="84"/>
      <c r="AM466" s="84"/>
      <c r="AN466" s="84"/>
      <c r="AO466" s="84"/>
      <c r="AP466" s="84"/>
      <c r="AQ466" s="84"/>
      <c r="AR466" s="84"/>
    </row>
    <row r="467" spans="2:44" s="146" customFormat="1" x14ac:dyDescent="0.2">
      <c r="B467" s="94"/>
      <c r="C467" s="94"/>
      <c r="D467" s="94"/>
      <c r="E467" s="94"/>
      <c r="F467" s="85"/>
      <c r="G467" s="85"/>
      <c r="H467" s="85"/>
      <c r="I467" s="85"/>
      <c r="J467" s="85"/>
      <c r="K467" s="85"/>
      <c r="L467" s="85"/>
      <c r="M467" s="85"/>
      <c r="N467" s="86"/>
      <c r="O467" s="86"/>
      <c r="P467" s="86"/>
      <c r="Q467" s="86"/>
      <c r="R467" s="87"/>
      <c r="S467" s="98"/>
      <c r="T467" s="141"/>
      <c r="U467" s="120"/>
      <c r="V467" s="135"/>
      <c r="W467" s="85"/>
      <c r="X467" s="118"/>
      <c r="Z467" s="82"/>
      <c r="AA467" s="82"/>
      <c r="AB467" s="145"/>
      <c r="AC467" s="143"/>
      <c r="AD467" s="152"/>
      <c r="AE467" s="152"/>
      <c r="AF467" s="152"/>
      <c r="AH467" s="84"/>
      <c r="AI467" s="84"/>
      <c r="AJ467" s="84"/>
      <c r="AK467" s="84"/>
      <c r="AL467" s="84"/>
      <c r="AM467" s="84"/>
      <c r="AN467" s="84"/>
      <c r="AO467" s="84"/>
      <c r="AP467" s="84"/>
      <c r="AQ467" s="84"/>
      <c r="AR467" s="84"/>
    </row>
    <row r="468" spans="2:44" s="146" customFormat="1" x14ac:dyDescent="0.2">
      <c r="B468" s="94"/>
      <c r="C468" s="94"/>
      <c r="D468" s="94"/>
      <c r="E468" s="94"/>
      <c r="F468" s="85"/>
      <c r="G468" s="85"/>
      <c r="H468" s="85"/>
      <c r="I468" s="85"/>
      <c r="J468" s="85"/>
      <c r="K468" s="85"/>
      <c r="L468" s="85"/>
      <c r="M468" s="85"/>
      <c r="N468" s="86"/>
      <c r="O468" s="86"/>
      <c r="P468" s="86"/>
      <c r="Q468" s="86"/>
      <c r="R468" s="87"/>
      <c r="S468" s="98"/>
      <c r="T468" s="141"/>
      <c r="U468" s="120"/>
      <c r="V468" s="135"/>
      <c r="W468" s="85"/>
      <c r="X468" s="118"/>
      <c r="Z468" s="82"/>
      <c r="AA468" s="82"/>
      <c r="AB468" s="145"/>
      <c r="AC468" s="143"/>
      <c r="AD468" s="152"/>
      <c r="AE468" s="152"/>
      <c r="AF468" s="152"/>
      <c r="AH468" s="84"/>
      <c r="AI468" s="84"/>
      <c r="AJ468" s="84"/>
      <c r="AK468" s="84"/>
      <c r="AL468" s="84"/>
      <c r="AM468" s="84"/>
      <c r="AN468" s="84"/>
      <c r="AO468" s="84"/>
      <c r="AP468" s="84"/>
      <c r="AQ468" s="84"/>
      <c r="AR468" s="84"/>
    </row>
    <row r="469" spans="2:44" s="146" customFormat="1" x14ac:dyDescent="0.2">
      <c r="B469" s="94"/>
      <c r="C469" s="94"/>
      <c r="D469" s="94"/>
      <c r="E469" s="94"/>
      <c r="F469" s="85"/>
      <c r="G469" s="85"/>
      <c r="H469" s="85"/>
      <c r="I469" s="85"/>
      <c r="J469" s="85"/>
      <c r="K469" s="85"/>
      <c r="L469" s="85"/>
      <c r="M469" s="85"/>
      <c r="N469" s="86"/>
      <c r="O469" s="86"/>
      <c r="P469" s="86"/>
      <c r="Q469" s="86"/>
      <c r="R469" s="87"/>
      <c r="S469" s="98"/>
      <c r="T469" s="141"/>
      <c r="U469" s="120"/>
      <c r="V469" s="135"/>
      <c r="W469" s="85"/>
      <c r="X469" s="118"/>
      <c r="Z469" s="82"/>
      <c r="AA469" s="82"/>
      <c r="AB469" s="145"/>
      <c r="AC469" s="143"/>
      <c r="AD469" s="152"/>
      <c r="AE469" s="152"/>
      <c r="AF469" s="152"/>
      <c r="AH469" s="84"/>
      <c r="AI469" s="84"/>
      <c r="AJ469" s="84"/>
      <c r="AK469" s="84"/>
      <c r="AL469" s="84"/>
      <c r="AM469" s="84"/>
      <c r="AN469" s="84"/>
      <c r="AO469" s="84"/>
      <c r="AP469" s="84"/>
      <c r="AQ469" s="84"/>
      <c r="AR469" s="84"/>
    </row>
    <row r="470" spans="2:44" s="146" customFormat="1" x14ac:dyDescent="0.2">
      <c r="B470" s="94"/>
      <c r="C470" s="94"/>
      <c r="D470" s="94"/>
      <c r="E470" s="94"/>
      <c r="F470" s="85"/>
      <c r="G470" s="85"/>
      <c r="H470" s="85"/>
      <c r="I470" s="85"/>
      <c r="J470" s="85"/>
      <c r="K470" s="85"/>
      <c r="L470" s="85"/>
      <c r="M470" s="85"/>
      <c r="N470" s="86"/>
      <c r="O470" s="86"/>
      <c r="P470" s="86"/>
      <c r="Q470" s="86"/>
      <c r="R470" s="87"/>
      <c r="S470" s="98"/>
      <c r="T470" s="141"/>
      <c r="U470" s="120"/>
      <c r="V470" s="135"/>
      <c r="W470" s="85"/>
      <c r="X470" s="118"/>
      <c r="Z470" s="82"/>
      <c r="AA470" s="82"/>
      <c r="AB470" s="145"/>
      <c r="AC470" s="143"/>
      <c r="AD470" s="152"/>
      <c r="AE470" s="152"/>
      <c r="AF470" s="152"/>
      <c r="AH470" s="84"/>
      <c r="AI470" s="84"/>
      <c r="AJ470" s="84"/>
      <c r="AK470" s="84"/>
      <c r="AL470" s="84"/>
      <c r="AM470" s="84"/>
      <c r="AN470" s="84"/>
      <c r="AO470" s="84"/>
      <c r="AP470" s="84"/>
      <c r="AQ470" s="84"/>
      <c r="AR470" s="84"/>
    </row>
    <row r="471" spans="2:44" s="146" customFormat="1" x14ac:dyDescent="0.2">
      <c r="B471" s="94"/>
      <c r="C471" s="94"/>
      <c r="D471" s="94"/>
      <c r="E471" s="94"/>
      <c r="F471" s="85"/>
      <c r="G471" s="85"/>
      <c r="H471" s="85"/>
      <c r="I471" s="85"/>
      <c r="J471" s="85"/>
      <c r="K471" s="85"/>
      <c r="L471" s="85"/>
      <c r="M471" s="85"/>
      <c r="N471" s="86"/>
      <c r="O471" s="86"/>
      <c r="P471" s="86"/>
      <c r="Q471" s="86"/>
      <c r="R471" s="87"/>
      <c r="S471" s="98"/>
      <c r="T471" s="141"/>
      <c r="U471" s="120"/>
      <c r="V471" s="135"/>
      <c r="W471" s="85"/>
      <c r="X471" s="118"/>
      <c r="Z471" s="82"/>
      <c r="AA471" s="82"/>
      <c r="AB471" s="145"/>
      <c r="AC471" s="143"/>
      <c r="AD471" s="152"/>
      <c r="AE471" s="152"/>
      <c r="AF471" s="152"/>
      <c r="AH471" s="84"/>
      <c r="AI471" s="84"/>
      <c r="AJ471" s="84"/>
      <c r="AK471" s="84"/>
      <c r="AL471" s="84"/>
      <c r="AM471" s="84"/>
      <c r="AN471" s="84"/>
      <c r="AO471" s="84"/>
      <c r="AP471" s="84"/>
      <c r="AQ471" s="84"/>
      <c r="AR471" s="84"/>
    </row>
    <row r="472" spans="2:44" s="146" customFormat="1" x14ac:dyDescent="0.2">
      <c r="B472" s="94"/>
      <c r="C472" s="94"/>
      <c r="D472" s="94"/>
      <c r="E472" s="94"/>
      <c r="F472" s="85"/>
      <c r="G472" s="85"/>
      <c r="H472" s="85"/>
      <c r="I472" s="85"/>
      <c r="J472" s="85"/>
      <c r="K472" s="85"/>
      <c r="L472" s="85"/>
      <c r="M472" s="85"/>
      <c r="N472" s="86"/>
      <c r="O472" s="86"/>
      <c r="P472" s="86"/>
      <c r="Q472" s="86"/>
      <c r="R472" s="87"/>
      <c r="S472" s="98"/>
      <c r="T472" s="141"/>
      <c r="U472" s="120"/>
      <c r="V472" s="135"/>
      <c r="W472" s="85"/>
      <c r="X472" s="118"/>
      <c r="Z472" s="82"/>
      <c r="AA472" s="82"/>
      <c r="AB472" s="145"/>
      <c r="AC472" s="143"/>
      <c r="AD472" s="152"/>
      <c r="AE472" s="152"/>
      <c r="AF472" s="152"/>
      <c r="AH472" s="84"/>
      <c r="AI472" s="84"/>
      <c r="AJ472" s="84"/>
      <c r="AK472" s="84"/>
      <c r="AL472" s="84"/>
      <c r="AM472" s="84"/>
      <c r="AN472" s="84"/>
      <c r="AO472" s="84"/>
      <c r="AP472" s="84"/>
      <c r="AQ472" s="84"/>
      <c r="AR472" s="84"/>
    </row>
    <row r="473" spans="2:44" s="146" customFormat="1" x14ac:dyDescent="0.2">
      <c r="B473" s="94"/>
      <c r="C473" s="94"/>
      <c r="D473" s="94"/>
      <c r="E473" s="94"/>
      <c r="F473" s="85"/>
      <c r="G473" s="85"/>
      <c r="H473" s="85"/>
      <c r="I473" s="85"/>
      <c r="J473" s="85"/>
      <c r="K473" s="85"/>
      <c r="L473" s="85"/>
      <c r="M473" s="85"/>
      <c r="N473" s="86"/>
      <c r="O473" s="86"/>
      <c r="P473" s="86"/>
      <c r="Q473" s="86"/>
      <c r="R473" s="87"/>
      <c r="S473" s="98"/>
      <c r="T473" s="141"/>
      <c r="U473" s="120"/>
      <c r="V473" s="135"/>
      <c r="W473" s="85"/>
      <c r="X473" s="118"/>
      <c r="Z473" s="82"/>
      <c r="AA473" s="82"/>
      <c r="AB473" s="145"/>
      <c r="AC473" s="143"/>
      <c r="AD473" s="152"/>
      <c r="AE473" s="152"/>
      <c r="AF473" s="152"/>
      <c r="AH473" s="84"/>
      <c r="AI473" s="84"/>
      <c r="AJ473" s="84"/>
      <c r="AK473" s="84"/>
      <c r="AL473" s="84"/>
      <c r="AM473" s="84"/>
      <c r="AN473" s="84"/>
      <c r="AO473" s="84"/>
      <c r="AP473" s="84"/>
      <c r="AQ473" s="84"/>
      <c r="AR473" s="84"/>
    </row>
    <row r="474" spans="2:44" s="146" customFormat="1" x14ac:dyDescent="0.2">
      <c r="B474" s="94"/>
      <c r="C474" s="94"/>
      <c r="D474" s="94"/>
      <c r="E474" s="94"/>
      <c r="F474" s="85"/>
      <c r="G474" s="85"/>
      <c r="H474" s="85"/>
      <c r="I474" s="85"/>
      <c r="J474" s="85"/>
      <c r="K474" s="85"/>
      <c r="L474" s="85"/>
      <c r="M474" s="85"/>
      <c r="N474" s="86"/>
      <c r="O474" s="86"/>
      <c r="P474" s="86"/>
      <c r="Q474" s="86"/>
      <c r="R474" s="87"/>
      <c r="S474" s="98"/>
      <c r="T474" s="141"/>
      <c r="U474" s="120"/>
      <c r="V474" s="135"/>
      <c r="W474" s="85"/>
      <c r="X474" s="118"/>
      <c r="Z474" s="82"/>
      <c r="AA474" s="82"/>
      <c r="AB474" s="145"/>
      <c r="AC474" s="143"/>
      <c r="AD474" s="152"/>
      <c r="AE474" s="152"/>
      <c r="AF474" s="152"/>
      <c r="AH474" s="84"/>
      <c r="AI474" s="84"/>
      <c r="AJ474" s="84"/>
      <c r="AK474" s="84"/>
      <c r="AL474" s="84"/>
      <c r="AM474" s="84"/>
      <c r="AN474" s="84"/>
      <c r="AO474" s="84"/>
      <c r="AP474" s="84"/>
      <c r="AQ474" s="84"/>
      <c r="AR474" s="84"/>
    </row>
    <row r="475" spans="2:44" s="146" customFormat="1" x14ac:dyDescent="0.2">
      <c r="B475" s="94"/>
      <c r="C475" s="94"/>
      <c r="D475" s="94"/>
      <c r="E475" s="94"/>
      <c r="F475" s="85"/>
      <c r="G475" s="85"/>
      <c r="H475" s="85"/>
      <c r="I475" s="85"/>
      <c r="J475" s="85"/>
      <c r="K475" s="85"/>
      <c r="L475" s="85"/>
      <c r="M475" s="85"/>
      <c r="N475" s="86"/>
      <c r="O475" s="86"/>
      <c r="P475" s="86"/>
      <c r="Q475" s="86"/>
      <c r="R475" s="87"/>
      <c r="S475" s="98"/>
      <c r="T475" s="141"/>
      <c r="U475" s="120"/>
      <c r="V475" s="135"/>
      <c r="W475" s="85"/>
      <c r="X475" s="118"/>
      <c r="Z475" s="82"/>
      <c r="AA475" s="82"/>
      <c r="AB475" s="145"/>
      <c r="AC475" s="143"/>
      <c r="AD475" s="152"/>
      <c r="AE475" s="152"/>
      <c r="AF475" s="152"/>
      <c r="AH475" s="84"/>
      <c r="AI475" s="84"/>
      <c r="AJ475" s="84"/>
      <c r="AK475" s="84"/>
      <c r="AL475" s="84"/>
      <c r="AM475" s="84"/>
      <c r="AN475" s="84"/>
      <c r="AO475" s="84"/>
      <c r="AP475" s="84"/>
      <c r="AQ475" s="84"/>
      <c r="AR475" s="84"/>
    </row>
    <row r="476" spans="2:44" s="146" customFormat="1" x14ac:dyDescent="0.2">
      <c r="B476" s="94"/>
      <c r="C476" s="94"/>
      <c r="D476" s="94"/>
      <c r="E476" s="94"/>
      <c r="F476" s="85"/>
      <c r="G476" s="85"/>
      <c r="H476" s="85"/>
      <c r="I476" s="85"/>
      <c r="J476" s="85"/>
      <c r="K476" s="85"/>
      <c r="L476" s="85"/>
      <c r="M476" s="85"/>
      <c r="N476" s="86"/>
      <c r="O476" s="86"/>
      <c r="P476" s="86"/>
      <c r="Q476" s="86"/>
      <c r="R476" s="87"/>
      <c r="S476" s="98"/>
      <c r="T476" s="141"/>
      <c r="U476" s="120"/>
      <c r="V476" s="135"/>
      <c r="W476" s="85"/>
      <c r="X476" s="118"/>
      <c r="Z476" s="82"/>
      <c r="AA476" s="82"/>
      <c r="AB476" s="145"/>
      <c r="AC476" s="143"/>
      <c r="AD476" s="152"/>
      <c r="AE476" s="152"/>
      <c r="AF476" s="152"/>
      <c r="AH476" s="84"/>
      <c r="AI476" s="84"/>
      <c r="AJ476" s="84"/>
      <c r="AK476" s="84"/>
      <c r="AL476" s="84"/>
      <c r="AM476" s="84"/>
      <c r="AN476" s="84"/>
      <c r="AO476" s="84"/>
      <c r="AP476" s="84"/>
      <c r="AQ476" s="84"/>
      <c r="AR476" s="84"/>
    </row>
    <row r="477" spans="2:44" s="146" customFormat="1" x14ac:dyDescent="0.2">
      <c r="B477" s="94"/>
      <c r="C477" s="94"/>
      <c r="D477" s="94"/>
      <c r="E477" s="94"/>
      <c r="F477" s="85"/>
      <c r="G477" s="85"/>
      <c r="H477" s="85"/>
      <c r="I477" s="85"/>
      <c r="J477" s="85"/>
      <c r="K477" s="85"/>
      <c r="L477" s="85"/>
      <c r="M477" s="85"/>
      <c r="N477" s="86"/>
      <c r="O477" s="86"/>
      <c r="P477" s="86"/>
      <c r="Q477" s="86"/>
      <c r="R477" s="87"/>
      <c r="S477" s="98"/>
      <c r="T477" s="141"/>
      <c r="U477" s="120"/>
      <c r="V477" s="135"/>
      <c r="W477" s="85"/>
      <c r="X477" s="118"/>
      <c r="Z477" s="82"/>
      <c r="AA477" s="82"/>
      <c r="AB477" s="145"/>
      <c r="AC477" s="143"/>
      <c r="AD477" s="152"/>
      <c r="AE477" s="152"/>
      <c r="AF477" s="152"/>
      <c r="AH477" s="84"/>
      <c r="AI477" s="84"/>
      <c r="AJ477" s="84"/>
      <c r="AK477" s="84"/>
      <c r="AL477" s="84"/>
      <c r="AM477" s="84"/>
      <c r="AN477" s="84"/>
      <c r="AO477" s="84"/>
      <c r="AP477" s="84"/>
      <c r="AQ477" s="84"/>
      <c r="AR477" s="84"/>
    </row>
    <row r="478" spans="2:44" s="146" customFormat="1" x14ac:dyDescent="0.2">
      <c r="B478" s="94"/>
      <c r="C478" s="94"/>
      <c r="D478" s="94"/>
      <c r="E478" s="94"/>
      <c r="F478" s="85"/>
      <c r="G478" s="85"/>
      <c r="H478" s="85"/>
      <c r="I478" s="85"/>
      <c r="J478" s="85"/>
      <c r="K478" s="85"/>
      <c r="L478" s="85"/>
      <c r="M478" s="85"/>
      <c r="N478" s="86"/>
      <c r="O478" s="86"/>
      <c r="P478" s="86"/>
      <c r="Q478" s="86"/>
      <c r="R478" s="87"/>
      <c r="S478" s="98"/>
      <c r="T478" s="141"/>
      <c r="U478" s="120"/>
      <c r="V478" s="135"/>
      <c r="W478" s="85"/>
      <c r="X478" s="118"/>
      <c r="Z478" s="82"/>
      <c r="AA478" s="82"/>
      <c r="AB478" s="145"/>
      <c r="AC478" s="143"/>
      <c r="AD478" s="152"/>
      <c r="AE478" s="152"/>
      <c r="AF478" s="152"/>
      <c r="AH478" s="84"/>
      <c r="AI478" s="84"/>
      <c r="AJ478" s="84"/>
      <c r="AK478" s="84"/>
      <c r="AL478" s="84"/>
      <c r="AM478" s="84"/>
      <c r="AN478" s="84"/>
      <c r="AO478" s="84"/>
      <c r="AP478" s="84"/>
      <c r="AQ478" s="84"/>
      <c r="AR478" s="84"/>
    </row>
    <row r="479" spans="2:44" s="146" customFormat="1" x14ac:dyDescent="0.2">
      <c r="B479" s="94"/>
      <c r="C479" s="94"/>
      <c r="D479" s="94"/>
      <c r="E479" s="94"/>
      <c r="F479" s="85"/>
      <c r="G479" s="85"/>
      <c r="H479" s="85"/>
      <c r="I479" s="85"/>
      <c r="J479" s="85"/>
      <c r="K479" s="85"/>
      <c r="L479" s="85"/>
      <c r="M479" s="85"/>
      <c r="N479" s="86"/>
      <c r="O479" s="86"/>
      <c r="P479" s="86"/>
      <c r="Q479" s="86"/>
      <c r="R479" s="87"/>
      <c r="S479" s="98"/>
      <c r="T479" s="141"/>
      <c r="U479" s="120"/>
      <c r="V479" s="135"/>
      <c r="W479" s="85"/>
      <c r="X479" s="118"/>
      <c r="Z479" s="82"/>
      <c r="AA479" s="82"/>
      <c r="AB479" s="145"/>
      <c r="AC479" s="143"/>
      <c r="AD479" s="152"/>
      <c r="AE479" s="152"/>
      <c r="AF479" s="152"/>
      <c r="AH479" s="84"/>
      <c r="AI479" s="84"/>
      <c r="AJ479" s="84"/>
      <c r="AK479" s="84"/>
      <c r="AL479" s="84"/>
      <c r="AM479" s="84"/>
      <c r="AN479" s="84"/>
      <c r="AO479" s="84"/>
      <c r="AP479" s="84"/>
      <c r="AQ479" s="84"/>
      <c r="AR479" s="84"/>
    </row>
    <row r="480" spans="2:44" s="146" customFormat="1" x14ac:dyDescent="0.2">
      <c r="B480" s="94"/>
      <c r="C480" s="94"/>
      <c r="D480" s="94"/>
      <c r="E480" s="94"/>
      <c r="F480" s="85"/>
      <c r="G480" s="85"/>
      <c r="H480" s="85"/>
      <c r="I480" s="85"/>
      <c r="J480" s="85"/>
      <c r="K480" s="85"/>
      <c r="L480" s="85"/>
      <c r="M480" s="85"/>
      <c r="N480" s="86"/>
      <c r="O480" s="86"/>
      <c r="P480" s="86"/>
      <c r="Q480" s="86"/>
      <c r="R480" s="87"/>
      <c r="S480" s="98"/>
      <c r="T480" s="141"/>
      <c r="U480" s="120"/>
      <c r="V480" s="135"/>
      <c r="W480" s="85"/>
      <c r="X480" s="118"/>
      <c r="Z480" s="82"/>
      <c r="AA480" s="82"/>
      <c r="AB480" s="145"/>
      <c r="AC480" s="143"/>
      <c r="AD480" s="152"/>
      <c r="AE480" s="152"/>
      <c r="AF480" s="152"/>
      <c r="AH480" s="84"/>
      <c r="AI480" s="84"/>
      <c r="AJ480" s="84"/>
      <c r="AK480" s="84"/>
      <c r="AL480" s="84"/>
      <c r="AM480" s="84"/>
      <c r="AN480" s="84"/>
      <c r="AO480" s="84"/>
      <c r="AP480" s="84"/>
      <c r="AQ480" s="84"/>
      <c r="AR480" s="84"/>
    </row>
    <row r="481" spans="2:44" s="146" customFormat="1" x14ac:dyDescent="0.2">
      <c r="B481" s="94"/>
      <c r="C481" s="94"/>
      <c r="D481" s="94"/>
      <c r="E481" s="94"/>
      <c r="F481" s="85"/>
      <c r="G481" s="85"/>
      <c r="H481" s="85"/>
      <c r="I481" s="85"/>
      <c r="J481" s="85"/>
      <c r="K481" s="85"/>
      <c r="L481" s="85"/>
      <c r="M481" s="85"/>
      <c r="N481" s="86"/>
      <c r="O481" s="86"/>
      <c r="P481" s="86"/>
      <c r="Q481" s="86"/>
      <c r="R481" s="87"/>
      <c r="S481" s="98"/>
      <c r="T481" s="141"/>
      <c r="U481" s="120"/>
      <c r="V481" s="135"/>
      <c r="W481" s="85"/>
      <c r="X481" s="118"/>
      <c r="Z481" s="82"/>
      <c r="AA481" s="82"/>
      <c r="AB481" s="145"/>
      <c r="AC481" s="143"/>
      <c r="AD481" s="152"/>
      <c r="AE481" s="152"/>
      <c r="AF481" s="152"/>
      <c r="AH481" s="84"/>
      <c r="AI481" s="84"/>
      <c r="AJ481" s="84"/>
      <c r="AK481" s="84"/>
      <c r="AL481" s="84"/>
      <c r="AM481" s="84"/>
      <c r="AN481" s="84"/>
      <c r="AO481" s="84"/>
      <c r="AP481" s="84"/>
      <c r="AQ481" s="84"/>
      <c r="AR481" s="84"/>
    </row>
    <row r="482" spans="2:44" s="146" customFormat="1" x14ac:dyDescent="0.2">
      <c r="B482" s="94"/>
      <c r="C482" s="94"/>
      <c r="D482" s="94"/>
      <c r="E482" s="94"/>
      <c r="F482" s="85"/>
      <c r="G482" s="85"/>
      <c r="H482" s="85"/>
      <c r="I482" s="85"/>
      <c r="J482" s="85"/>
      <c r="K482" s="85"/>
      <c r="L482" s="85"/>
      <c r="M482" s="85"/>
      <c r="N482" s="86"/>
      <c r="O482" s="86"/>
      <c r="P482" s="86"/>
      <c r="Q482" s="86"/>
      <c r="R482" s="87"/>
      <c r="S482" s="98"/>
      <c r="T482" s="141"/>
      <c r="U482" s="120"/>
      <c r="V482" s="135"/>
      <c r="W482" s="85"/>
      <c r="X482" s="118"/>
      <c r="Z482" s="82"/>
      <c r="AA482" s="82"/>
      <c r="AB482" s="145"/>
      <c r="AC482" s="143"/>
      <c r="AD482" s="152"/>
      <c r="AE482" s="152"/>
      <c r="AF482" s="152"/>
      <c r="AH482" s="84"/>
      <c r="AI482" s="84"/>
      <c r="AJ482" s="84"/>
      <c r="AK482" s="84"/>
      <c r="AL482" s="84"/>
      <c r="AM482" s="84"/>
      <c r="AN482" s="84"/>
      <c r="AO482" s="84"/>
      <c r="AP482" s="84"/>
      <c r="AQ482" s="84"/>
      <c r="AR482" s="84"/>
    </row>
    <row r="483" spans="2:44" s="146" customFormat="1" x14ac:dyDescent="0.2">
      <c r="B483" s="94"/>
      <c r="C483" s="94"/>
      <c r="D483" s="94"/>
      <c r="E483" s="94"/>
      <c r="F483" s="85"/>
      <c r="G483" s="85"/>
      <c r="H483" s="85"/>
      <c r="I483" s="85"/>
      <c r="J483" s="85"/>
      <c r="K483" s="85"/>
      <c r="L483" s="85"/>
      <c r="M483" s="85"/>
      <c r="N483" s="86"/>
      <c r="O483" s="86"/>
      <c r="P483" s="86"/>
      <c r="Q483" s="86"/>
      <c r="R483" s="87"/>
      <c r="S483" s="98"/>
      <c r="T483" s="141"/>
      <c r="U483" s="120"/>
      <c r="V483" s="135"/>
      <c r="W483" s="85"/>
      <c r="X483" s="118"/>
      <c r="Z483" s="82"/>
      <c r="AA483" s="82"/>
      <c r="AB483" s="145"/>
      <c r="AC483" s="143"/>
      <c r="AD483" s="152"/>
      <c r="AE483" s="152"/>
      <c r="AF483" s="152"/>
      <c r="AH483" s="84"/>
      <c r="AI483" s="84"/>
      <c r="AJ483" s="84"/>
      <c r="AK483" s="84"/>
      <c r="AL483" s="84"/>
      <c r="AM483" s="84"/>
      <c r="AN483" s="84"/>
      <c r="AO483" s="84"/>
      <c r="AP483" s="84"/>
      <c r="AQ483" s="84"/>
      <c r="AR483" s="84"/>
    </row>
    <row r="484" spans="2:44" s="146" customFormat="1" x14ac:dyDescent="0.2">
      <c r="B484" s="94"/>
      <c r="C484" s="94"/>
      <c r="D484" s="94"/>
      <c r="E484" s="94"/>
      <c r="F484" s="85"/>
      <c r="G484" s="85"/>
      <c r="H484" s="85"/>
      <c r="I484" s="85"/>
      <c r="J484" s="85"/>
      <c r="K484" s="85"/>
      <c r="L484" s="85"/>
      <c r="M484" s="85"/>
      <c r="N484" s="86"/>
      <c r="O484" s="86"/>
      <c r="P484" s="86"/>
      <c r="Q484" s="86"/>
      <c r="R484" s="87"/>
      <c r="S484" s="98"/>
      <c r="T484" s="141"/>
      <c r="U484" s="120"/>
      <c r="V484" s="135"/>
      <c r="W484" s="85"/>
      <c r="X484" s="118"/>
      <c r="Z484" s="82"/>
      <c r="AA484" s="82"/>
      <c r="AB484" s="145"/>
      <c r="AC484" s="143"/>
      <c r="AD484" s="152"/>
      <c r="AE484" s="152"/>
      <c r="AF484" s="152"/>
      <c r="AH484" s="84"/>
      <c r="AI484" s="84"/>
      <c r="AJ484" s="84"/>
      <c r="AK484" s="84"/>
      <c r="AL484" s="84"/>
      <c r="AM484" s="84"/>
      <c r="AN484" s="84"/>
      <c r="AO484" s="84"/>
      <c r="AP484" s="84"/>
      <c r="AQ484" s="84"/>
      <c r="AR484" s="84"/>
    </row>
    <row r="485" spans="2:44" s="146" customFormat="1" x14ac:dyDescent="0.2">
      <c r="B485" s="94"/>
      <c r="C485" s="94"/>
      <c r="D485" s="94"/>
      <c r="E485" s="94"/>
      <c r="F485" s="85"/>
      <c r="G485" s="85"/>
      <c r="H485" s="85"/>
      <c r="I485" s="85"/>
      <c r="J485" s="85"/>
      <c r="K485" s="85"/>
      <c r="L485" s="85"/>
      <c r="M485" s="85"/>
      <c r="N485" s="86"/>
      <c r="O485" s="86"/>
      <c r="P485" s="86"/>
      <c r="Q485" s="86"/>
      <c r="R485" s="87"/>
      <c r="S485" s="98"/>
      <c r="T485" s="141"/>
      <c r="U485" s="120"/>
      <c r="V485" s="135"/>
      <c r="W485" s="85"/>
      <c r="X485" s="118"/>
      <c r="Z485" s="82"/>
      <c r="AA485" s="82"/>
      <c r="AB485" s="145"/>
      <c r="AC485" s="143"/>
      <c r="AD485" s="152"/>
      <c r="AE485" s="152"/>
      <c r="AF485" s="152"/>
      <c r="AH485" s="84"/>
      <c r="AI485" s="84"/>
      <c r="AJ485" s="84"/>
      <c r="AK485" s="84"/>
      <c r="AL485" s="84"/>
      <c r="AM485" s="84"/>
      <c r="AN485" s="84"/>
      <c r="AO485" s="84"/>
      <c r="AP485" s="84"/>
      <c r="AQ485" s="84"/>
      <c r="AR485" s="84"/>
    </row>
    <row r="486" spans="2:44" s="146" customFormat="1" x14ac:dyDescent="0.2">
      <c r="B486" s="94"/>
      <c r="C486" s="94"/>
      <c r="D486" s="94"/>
      <c r="E486" s="94"/>
      <c r="F486" s="85"/>
      <c r="G486" s="85"/>
      <c r="H486" s="85"/>
      <c r="I486" s="85"/>
      <c r="J486" s="85"/>
      <c r="K486" s="85"/>
      <c r="L486" s="85"/>
      <c r="M486" s="85"/>
      <c r="N486" s="86"/>
      <c r="O486" s="86"/>
      <c r="P486" s="86"/>
      <c r="Q486" s="86"/>
      <c r="R486" s="87"/>
      <c r="S486" s="98"/>
      <c r="T486" s="141"/>
      <c r="U486" s="120"/>
      <c r="V486" s="135"/>
      <c r="W486" s="85"/>
      <c r="X486" s="118"/>
      <c r="Z486" s="82"/>
      <c r="AA486" s="82"/>
      <c r="AB486" s="145"/>
      <c r="AC486" s="143"/>
      <c r="AD486" s="152"/>
      <c r="AE486" s="152"/>
      <c r="AF486" s="152"/>
      <c r="AH486" s="84"/>
      <c r="AI486" s="84"/>
      <c r="AJ486" s="84"/>
      <c r="AK486" s="84"/>
      <c r="AL486" s="84"/>
      <c r="AM486" s="84"/>
      <c r="AN486" s="84"/>
      <c r="AO486" s="84"/>
      <c r="AP486" s="84"/>
      <c r="AQ486" s="84"/>
      <c r="AR486" s="84"/>
    </row>
    <row r="487" spans="2:44" s="146" customFormat="1" x14ac:dyDescent="0.2">
      <c r="B487" s="94"/>
      <c r="C487" s="94"/>
      <c r="D487" s="94"/>
      <c r="E487" s="94"/>
      <c r="F487" s="85"/>
      <c r="G487" s="85"/>
      <c r="H487" s="85"/>
      <c r="I487" s="85"/>
      <c r="J487" s="85"/>
      <c r="K487" s="85"/>
      <c r="L487" s="85"/>
      <c r="M487" s="85"/>
      <c r="N487" s="86"/>
      <c r="O487" s="86"/>
      <c r="P487" s="86"/>
      <c r="Q487" s="86"/>
      <c r="R487" s="87"/>
      <c r="S487" s="98"/>
      <c r="T487" s="141"/>
      <c r="U487" s="120"/>
      <c r="V487" s="135"/>
      <c r="W487" s="85"/>
      <c r="X487" s="118"/>
      <c r="Z487" s="82"/>
      <c r="AA487" s="82"/>
      <c r="AB487" s="145"/>
      <c r="AC487" s="143"/>
      <c r="AD487" s="152"/>
      <c r="AE487" s="152"/>
      <c r="AF487" s="152"/>
      <c r="AH487" s="84"/>
      <c r="AI487" s="84"/>
      <c r="AJ487" s="84"/>
      <c r="AK487" s="84"/>
      <c r="AL487" s="84"/>
      <c r="AM487" s="84"/>
      <c r="AN487" s="84"/>
      <c r="AO487" s="84"/>
      <c r="AP487" s="84"/>
      <c r="AQ487" s="84"/>
      <c r="AR487" s="84"/>
    </row>
    <row r="488" spans="2:44" s="146" customFormat="1" x14ac:dyDescent="0.2">
      <c r="B488" s="94"/>
      <c r="C488" s="94"/>
      <c r="D488" s="94"/>
      <c r="E488" s="94"/>
      <c r="F488" s="85"/>
      <c r="G488" s="85"/>
      <c r="H488" s="85"/>
      <c r="I488" s="85"/>
      <c r="J488" s="85"/>
      <c r="K488" s="85"/>
      <c r="L488" s="85"/>
      <c r="M488" s="85"/>
      <c r="N488" s="86"/>
      <c r="O488" s="86"/>
      <c r="P488" s="86"/>
      <c r="Q488" s="86"/>
      <c r="R488" s="87"/>
      <c r="S488" s="98"/>
      <c r="T488" s="141"/>
      <c r="U488" s="120"/>
      <c r="V488" s="135"/>
      <c r="W488" s="85"/>
      <c r="X488" s="118"/>
      <c r="Z488" s="82"/>
      <c r="AA488" s="82"/>
      <c r="AB488" s="145"/>
      <c r="AC488" s="143"/>
      <c r="AD488" s="152"/>
      <c r="AE488" s="152"/>
      <c r="AF488" s="152"/>
      <c r="AH488" s="84"/>
      <c r="AI488" s="84"/>
      <c r="AJ488" s="84"/>
      <c r="AK488" s="84"/>
      <c r="AL488" s="84"/>
      <c r="AM488" s="84"/>
      <c r="AN488" s="84"/>
      <c r="AO488" s="84"/>
      <c r="AP488" s="84"/>
      <c r="AQ488" s="84"/>
      <c r="AR488" s="84"/>
    </row>
    <row r="489" spans="2:44" s="146" customFormat="1" x14ac:dyDescent="0.2">
      <c r="B489" s="94"/>
      <c r="C489" s="94"/>
      <c r="D489" s="94"/>
      <c r="E489" s="94"/>
      <c r="F489" s="85"/>
      <c r="G489" s="85"/>
      <c r="H489" s="85"/>
      <c r="I489" s="85"/>
      <c r="J489" s="85"/>
      <c r="K489" s="85"/>
      <c r="L489" s="85"/>
      <c r="M489" s="85"/>
      <c r="N489" s="86"/>
      <c r="O489" s="86"/>
      <c r="P489" s="86"/>
      <c r="Q489" s="86"/>
      <c r="R489" s="87"/>
      <c r="S489" s="98"/>
      <c r="T489" s="141"/>
      <c r="U489" s="120"/>
      <c r="V489" s="135"/>
      <c r="W489" s="85"/>
      <c r="X489" s="118"/>
      <c r="Z489" s="82"/>
      <c r="AA489" s="82"/>
      <c r="AB489" s="145"/>
      <c r="AC489" s="143"/>
      <c r="AD489" s="152"/>
      <c r="AE489" s="152"/>
      <c r="AF489" s="152"/>
      <c r="AH489" s="84"/>
      <c r="AI489" s="84"/>
      <c r="AJ489" s="84"/>
      <c r="AK489" s="84"/>
      <c r="AL489" s="84"/>
      <c r="AM489" s="84"/>
      <c r="AN489" s="84"/>
      <c r="AO489" s="84"/>
      <c r="AP489" s="84"/>
      <c r="AQ489" s="84"/>
      <c r="AR489" s="84"/>
    </row>
    <row r="490" spans="2:44" s="146" customFormat="1" x14ac:dyDescent="0.2">
      <c r="B490" s="94"/>
      <c r="C490" s="94"/>
      <c r="D490" s="94"/>
      <c r="E490" s="94"/>
      <c r="F490" s="85"/>
      <c r="G490" s="85"/>
      <c r="H490" s="85"/>
      <c r="I490" s="85"/>
      <c r="J490" s="85"/>
      <c r="K490" s="85"/>
      <c r="L490" s="85"/>
      <c r="M490" s="85"/>
      <c r="N490" s="86"/>
      <c r="O490" s="86"/>
      <c r="P490" s="86"/>
      <c r="Q490" s="86"/>
      <c r="R490" s="87"/>
      <c r="S490" s="98"/>
      <c r="T490" s="141"/>
      <c r="U490" s="120"/>
      <c r="V490" s="135"/>
      <c r="W490" s="85"/>
      <c r="X490" s="118"/>
      <c r="Z490" s="82"/>
      <c r="AA490" s="82"/>
      <c r="AB490" s="145"/>
      <c r="AC490" s="143"/>
      <c r="AD490" s="152"/>
      <c r="AE490" s="152"/>
      <c r="AF490" s="152"/>
      <c r="AH490" s="84"/>
      <c r="AI490" s="84"/>
      <c r="AJ490" s="84"/>
      <c r="AK490" s="84"/>
      <c r="AL490" s="84"/>
      <c r="AM490" s="84"/>
      <c r="AN490" s="84"/>
      <c r="AO490" s="84"/>
      <c r="AP490" s="84"/>
      <c r="AQ490" s="84"/>
      <c r="AR490" s="84"/>
    </row>
    <row r="491" spans="2:44" s="146" customFormat="1" x14ac:dyDescent="0.2">
      <c r="B491" s="94"/>
      <c r="C491" s="94"/>
      <c r="D491" s="94"/>
      <c r="E491" s="94"/>
      <c r="F491" s="85"/>
      <c r="G491" s="85"/>
      <c r="H491" s="85"/>
      <c r="I491" s="85"/>
      <c r="J491" s="85"/>
      <c r="K491" s="85"/>
      <c r="L491" s="85"/>
      <c r="M491" s="85"/>
      <c r="N491" s="86"/>
      <c r="O491" s="86"/>
      <c r="P491" s="86"/>
      <c r="Q491" s="86"/>
      <c r="R491" s="87"/>
      <c r="S491" s="98"/>
      <c r="T491" s="141"/>
      <c r="U491" s="120"/>
      <c r="V491" s="135"/>
      <c r="W491" s="85"/>
      <c r="X491" s="118"/>
      <c r="Z491" s="82"/>
      <c r="AA491" s="82"/>
      <c r="AB491" s="145"/>
      <c r="AC491" s="143"/>
      <c r="AD491" s="152"/>
      <c r="AE491" s="152"/>
      <c r="AF491" s="152"/>
      <c r="AH491" s="84"/>
      <c r="AI491" s="84"/>
      <c r="AJ491" s="84"/>
      <c r="AK491" s="84"/>
      <c r="AL491" s="84"/>
      <c r="AM491" s="84"/>
      <c r="AN491" s="84"/>
      <c r="AO491" s="84"/>
      <c r="AP491" s="84"/>
      <c r="AQ491" s="84"/>
      <c r="AR491" s="84"/>
    </row>
    <row r="492" spans="2:44" s="146" customFormat="1" x14ac:dyDescent="0.2">
      <c r="B492" s="94"/>
      <c r="C492" s="94"/>
      <c r="D492" s="94"/>
      <c r="E492" s="94"/>
      <c r="F492" s="85"/>
      <c r="G492" s="85"/>
      <c r="H492" s="85"/>
      <c r="I492" s="85"/>
      <c r="J492" s="85"/>
      <c r="K492" s="85"/>
      <c r="L492" s="85"/>
      <c r="M492" s="85"/>
      <c r="N492" s="86"/>
      <c r="O492" s="86"/>
      <c r="P492" s="86"/>
      <c r="Q492" s="86"/>
      <c r="R492" s="87"/>
      <c r="S492" s="98"/>
      <c r="T492" s="141"/>
      <c r="U492" s="120"/>
      <c r="V492" s="135"/>
      <c r="W492" s="85"/>
      <c r="X492" s="118"/>
      <c r="Z492" s="82"/>
      <c r="AA492" s="82"/>
      <c r="AB492" s="145"/>
      <c r="AC492" s="143"/>
      <c r="AD492" s="152"/>
      <c r="AE492" s="152"/>
      <c r="AF492" s="152"/>
      <c r="AH492" s="84"/>
      <c r="AI492" s="84"/>
      <c r="AJ492" s="84"/>
      <c r="AK492" s="84"/>
      <c r="AL492" s="84"/>
      <c r="AM492" s="84"/>
      <c r="AN492" s="84"/>
      <c r="AO492" s="84"/>
      <c r="AP492" s="84"/>
      <c r="AQ492" s="84"/>
      <c r="AR492" s="84"/>
    </row>
    <row r="493" spans="2:44" s="146" customFormat="1" x14ac:dyDescent="0.2">
      <c r="B493" s="94"/>
      <c r="C493" s="94"/>
      <c r="D493" s="94"/>
      <c r="E493" s="94"/>
      <c r="F493" s="85"/>
      <c r="G493" s="85"/>
      <c r="H493" s="85"/>
      <c r="I493" s="85"/>
      <c r="J493" s="85"/>
      <c r="K493" s="85"/>
      <c r="L493" s="85"/>
      <c r="M493" s="85"/>
      <c r="N493" s="86"/>
      <c r="O493" s="86"/>
      <c r="P493" s="86"/>
      <c r="Q493" s="86"/>
      <c r="R493" s="87"/>
      <c r="S493" s="98"/>
      <c r="T493" s="141"/>
      <c r="U493" s="120"/>
      <c r="V493" s="135"/>
      <c r="W493" s="85"/>
      <c r="X493" s="118"/>
      <c r="Z493" s="82"/>
      <c r="AA493" s="82"/>
      <c r="AB493" s="145"/>
      <c r="AC493" s="143"/>
      <c r="AD493" s="152"/>
      <c r="AE493" s="152"/>
      <c r="AF493" s="152"/>
      <c r="AH493" s="84"/>
      <c r="AI493" s="84"/>
      <c r="AJ493" s="84"/>
      <c r="AK493" s="84"/>
      <c r="AL493" s="84"/>
      <c r="AM493" s="84"/>
      <c r="AN493" s="84"/>
      <c r="AO493" s="84"/>
      <c r="AP493" s="84"/>
      <c r="AQ493" s="84"/>
      <c r="AR493" s="84"/>
    </row>
    <row r="494" spans="2:44" s="146" customFormat="1" x14ac:dyDescent="0.2">
      <c r="B494" s="94"/>
      <c r="C494" s="94"/>
      <c r="D494" s="94"/>
      <c r="E494" s="94"/>
      <c r="F494" s="85"/>
      <c r="G494" s="85"/>
      <c r="H494" s="85"/>
      <c r="I494" s="85"/>
      <c r="J494" s="85"/>
      <c r="K494" s="85"/>
      <c r="L494" s="85"/>
      <c r="M494" s="85"/>
      <c r="N494" s="86"/>
      <c r="O494" s="86"/>
      <c r="P494" s="86"/>
      <c r="Q494" s="86"/>
      <c r="R494" s="87"/>
      <c r="S494" s="98"/>
      <c r="T494" s="141"/>
      <c r="U494" s="120"/>
      <c r="V494" s="135"/>
      <c r="W494" s="85"/>
      <c r="X494" s="118"/>
      <c r="Z494" s="82"/>
      <c r="AA494" s="82"/>
      <c r="AB494" s="145"/>
      <c r="AC494" s="143"/>
      <c r="AD494" s="152"/>
      <c r="AE494" s="152"/>
      <c r="AF494" s="152"/>
      <c r="AH494" s="84"/>
      <c r="AI494" s="84"/>
      <c r="AJ494" s="84"/>
      <c r="AK494" s="84"/>
      <c r="AL494" s="84"/>
      <c r="AM494" s="84"/>
      <c r="AN494" s="84"/>
      <c r="AO494" s="84"/>
      <c r="AP494" s="84"/>
      <c r="AQ494" s="84"/>
      <c r="AR494" s="84"/>
    </row>
    <row r="495" spans="2:44" s="146" customFormat="1" x14ac:dyDescent="0.2">
      <c r="B495" s="94"/>
      <c r="C495" s="94"/>
      <c r="D495" s="94"/>
      <c r="E495" s="94"/>
      <c r="F495" s="85"/>
      <c r="G495" s="85"/>
      <c r="H495" s="85"/>
      <c r="I495" s="85"/>
      <c r="J495" s="85"/>
      <c r="K495" s="85"/>
      <c r="L495" s="85"/>
      <c r="M495" s="85"/>
      <c r="N495" s="86"/>
      <c r="O495" s="86"/>
      <c r="P495" s="86"/>
      <c r="Q495" s="86"/>
      <c r="R495" s="87"/>
      <c r="S495" s="98"/>
      <c r="T495" s="141"/>
      <c r="U495" s="120"/>
      <c r="V495" s="135"/>
      <c r="W495" s="85"/>
      <c r="X495" s="118"/>
      <c r="Z495" s="82"/>
      <c r="AA495" s="82"/>
      <c r="AB495" s="145"/>
      <c r="AC495" s="143"/>
      <c r="AD495" s="152"/>
      <c r="AE495" s="152"/>
      <c r="AF495" s="152"/>
      <c r="AH495" s="84"/>
      <c r="AI495" s="84"/>
      <c r="AJ495" s="84"/>
      <c r="AK495" s="84"/>
      <c r="AL495" s="84"/>
      <c r="AM495" s="84"/>
      <c r="AN495" s="84"/>
      <c r="AO495" s="84"/>
      <c r="AP495" s="84"/>
      <c r="AQ495" s="84"/>
      <c r="AR495" s="84"/>
    </row>
    <row r="496" spans="2:44" s="146" customFormat="1" x14ac:dyDescent="0.2">
      <c r="B496" s="94"/>
      <c r="C496" s="94"/>
      <c r="D496" s="94"/>
      <c r="E496" s="94"/>
      <c r="F496" s="85"/>
      <c r="G496" s="85"/>
      <c r="H496" s="85"/>
      <c r="I496" s="85"/>
      <c r="J496" s="85"/>
      <c r="K496" s="85"/>
      <c r="L496" s="85"/>
      <c r="M496" s="85"/>
      <c r="N496" s="86"/>
      <c r="O496" s="86"/>
      <c r="P496" s="86"/>
      <c r="Q496" s="86"/>
      <c r="R496" s="87"/>
      <c r="S496" s="98"/>
      <c r="T496" s="141"/>
      <c r="U496" s="120"/>
      <c r="V496" s="135"/>
      <c r="W496" s="85"/>
      <c r="X496" s="118"/>
      <c r="Z496" s="82"/>
      <c r="AA496" s="82"/>
      <c r="AB496" s="145"/>
      <c r="AC496" s="143"/>
      <c r="AD496" s="152"/>
      <c r="AE496" s="152"/>
      <c r="AF496" s="152"/>
      <c r="AH496" s="84"/>
      <c r="AI496" s="84"/>
      <c r="AJ496" s="84"/>
      <c r="AK496" s="84"/>
      <c r="AL496" s="84"/>
      <c r="AM496" s="84"/>
      <c r="AN496" s="84"/>
      <c r="AO496" s="84"/>
      <c r="AP496" s="84"/>
      <c r="AQ496" s="84"/>
      <c r="AR496" s="84"/>
    </row>
    <row r="497" spans="2:44" s="146" customFormat="1" x14ac:dyDescent="0.2">
      <c r="B497" s="94"/>
      <c r="C497" s="94"/>
      <c r="D497" s="94"/>
      <c r="E497" s="94"/>
      <c r="F497" s="85"/>
      <c r="G497" s="85"/>
      <c r="H497" s="85"/>
      <c r="I497" s="85"/>
      <c r="J497" s="85"/>
      <c r="K497" s="85"/>
      <c r="L497" s="85"/>
      <c r="M497" s="85"/>
      <c r="N497" s="86"/>
      <c r="O497" s="86"/>
      <c r="P497" s="86"/>
      <c r="Q497" s="86"/>
      <c r="R497" s="87"/>
      <c r="S497" s="98"/>
      <c r="T497" s="141"/>
      <c r="U497" s="120"/>
      <c r="V497" s="135"/>
      <c r="W497" s="85"/>
      <c r="X497" s="118"/>
      <c r="Z497" s="82"/>
      <c r="AA497" s="82"/>
      <c r="AB497" s="145"/>
      <c r="AC497" s="143"/>
      <c r="AD497" s="152"/>
      <c r="AE497" s="152"/>
      <c r="AF497" s="152"/>
      <c r="AH497" s="84"/>
      <c r="AI497" s="84"/>
      <c r="AJ497" s="84"/>
      <c r="AK497" s="84"/>
      <c r="AL497" s="84"/>
      <c r="AM497" s="84"/>
      <c r="AN497" s="84"/>
      <c r="AO497" s="84"/>
      <c r="AP497" s="84"/>
      <c r="AQ497" s="84"/>
      <c r="AR497" s="84"/>
    </row>
    <row r="498" spans="2:44" s="146" customFormat="1" x14ac:dyDescent="0.2">
      <c r="B498" s="94"/>
      <c r="C498" s="94"/>
      <c r="D498" s="94"/>
      <c r="E498" s="94"/>
      <c r="F498" s="85"/>
      <c r="G498" s="85"/>
      <c r="H498" s="85"/>
      <c r="I498" s="85"/>
      <c r="J498" s="85"/>
      <c r="K498" s="85"/>
      <c r="L498" s="85"/>
      <c r="M498" s="85"/>
      <c r="N498" s="86"/>
      <c r="O498" s="86"/>
      <c r="P498" s="86"/>
      <c r="Q498" s="86"/>
      <c r="R498" s="87"/>
      <c r="S498" s="98"/>
      <c r="T498" s="141"/>
      <c r="U498" s="120"/>
      <c r="V498" s="135"/>
      <c r="W498" s="85"/>
      <c r="X498" s="118"/>
      <c r="Z498" s="82"/>
      <c r="AA498" s="82"/>
      <c r="AB498" s="145"/>
      <c r="AC498" s="143"/>
      <c r="AD498" s="152"/>
      <c r="AE498" s="152"/>
      <c r="AF498" s="152"/>
      <c r="AH498" s="84"/>
      <c r="AI498" s="84"/>
      <c r="AJ498" s="84"/>
      <c r="AK498" s="84"/>
      <c r="AL498" s="84"/>
      <c r="AM498" s="84"/>
      <c r="AN498" s="84"/>
      <c r="AO498" s="84"/>
      <c r="AP498" s="84"/>
      <c r="AQ498" s="84"/>
      <c r="AR498" s="84"/>
    </row>
    <row r="499" spans="2:44" s="146" customFormat="1" x14ac:dyDescent="0.2">
      <c r="B499" s="94"/>
      <c r="C499" s="94"/>
      <c r="D499" s="94"/>
      <c r="E499" s="94"/>
      <c r="F499" s="85"/>
      <c r="G499" s="85"/>
      <c r="H499" s="85"/>
      <c r="I499" s="85"/>
      <c r="J499" s="85"/>
      <c r="K499" s="85"/>
      <c r="L499" s="85"/>
      <c r="M499" s="85"/>
      <c r="N499" s="86"/>
      <c r="O499" s="86"/>
      <c r="P499" s="86"/>
      <c r="Q499" s="86"/>
      <c r="R499" s="87"/>
      <c r="S499" s="98"/>
      <c r="T499" s="141"/>
      <c r="U499" s="120"/>
      <c r="V499" s="135"/>
      <c r="W499" s="85"/>
      <c r="X499" s="118"/>
      <c r="Z499" s="82"/>
      <c r="AA499" s="82"/>
      <c r="AB499" s="145"/>
      <c r="AC499" s="143"/>
      <c r="AD499" s="152"/>
      <c r="AE499" s="152"/>
      <c r="AF499" s="152"/>
      <c r="AH499" s="84"/>
      <c r="AI499" s="84"/>
      <c r="AJ499" s="84"/>
      <c r="AK499" s="84"/>
      <c r="AL499" s="84"/>
      <c r="AM499" s="84"/>
      <c r="AN499" s="84"/>
      <c r="AO499" s="84"/>
      <c r="AP499" s="84"/>
      <c r="AQ499" s="84"/>
      <c r="AR499" s="84"/>
    </row>
    <row r="500" spans="2:44" s="146" customFormat="1" x14ac:dyDescent="0.2">
      <c r="B500" s="94"/>
      <c r="C500" s="94"/>
      <c r="D500" s="94"/>
      <c r="E500" s="94"/>
      <c r="F500" s="85"/>
      <c r="G500" s="85"/>
      <c r="H500" s="85"/>
      <c r="I500" s="85"/>
      <c r="J500" s="85"/>
      <c r="K500" s="85"/>
      <c r="L500" s="85"/>
      <c r="M500" s="85"/>
      <c r="N500" s="86"/>
      <c r="O500" s="86"/>
      <c r="P500" s="86"/>
      <c r="Q500" s="86"/>
      <c r="R500" s="87"/>
      <c r="S500" s="98"/>
      <c r="T500" s="141"/>
      <c r="U500" s="120"/>
      <c r="V500" s="135"/>
      <c r="W500" s="85"/>
      <c r="X500" s="118"/>
      <c r="Z500" s="82"/>
      <c r="AA500" s="82"/>
      <c r="AB500" s="145"/>
      <c r="AC500" s="143"/>
      <c r="AD500" s="152"/>
      <c r="AE500" s="152"/>
      <c r="AF500" s="152"/>
      <c r="AH500" s="84"/>
      <c r="AI500" s="84"/>
      <c r="AJ500" s="84"/>
      <c r="AK500" s="84"/>
      <c r="AL500" s="84"/>
      <c r="AM500" s="84"/>
      <c r="AN500" s="84"/>
      <c r="AO500" s="84"/>
      <c r="AP500" s="84"/>
      <c r="AQ500" s="84"/>
      <c r="AR500" s="84"/>
    </row>
    <row r="501" spans="2:44" s="146" customFormat="1" x14ac:dyDescent="0.2">
      <c r="B501" s="94"/>
      <c r="C501" s="94"/>
      <c r="D501" s="94"/>
      <c r="E501" s="94"/>
      <c r="F501" s="85"/>
      <c r="G501" s="85"/>
      <c r="H501" s="85"/>
      <c r="I501" s="85"/>
      <c r="J501" s="85"/>
      <c r="K501" s="85"/>
      <c r="L501" s="85"/>
      <c r="M501" s="85"/>
      <c r="N501" s="86"/>
      <c r="O501" s="86"/>
      <c r="P501" s="86"/>
      <c r="Q501" s="86"/>
      <c r="R501" s="87"/>
      <c r="S501" s="98"/>
      <c r="T501" s="141"/>
      <c r="U501" s="120"/>
      <c r="V501" s="135"/>
      <c r="W501" s="85"/>
      <c r="X501" s="118"/>
      <c r="Z501" s="82"/>
      <c r="AA501" s="82"/>
      <c r="AB501" s="145"/>
      <c r="AC501" s="143"/>
      <c r="AD501" s="152"/>
      <c r="AE501" s="152"/>
      <c r="AF501" s="152"/>
      <c r="AH501" s="84"/>
      <c r="AI501" s="84"/>
      <c r="AJ501" s="84"/>
      <c r="AK501" s="84"/>
      <c r="AL501" s="84"/>
      <c r="AM501" s="84"/>
      <c r="AN501" s="84"/>
      <c r="AO501" s="84"/>
      <c r="AP501" s="84"/>
      <c r="AQ501" s="84"/>
      <c r="AR501" s="84"/>
    </row>
    <row r="502" spans="2:44" s="146" customFormat="1" x14ac:dyDescent="0.2">
      <c r="B502" s="94"/>
      <c r="C502" s="94"/>
      <c r="D502" s="94"/>
      <c r="E502" s="94"/>
      <c r="F502" s="85"/>
      <c r="G502" s="85"/>
      <c r="H502" s="85"/>
      <c r="I502" s="85"/>
      <c r="J502" s="85"/>
      <c r="K502" s="85"/>
      <c r="L502" s="85"/>
      <c r="M502" s="85"/>
      <c r="N502" s="86"/>
      <c r="O502" s="86"/>
      <c r="P502" s="86"/>
      <c r="Q502" s="86"/>
      <c r="R502" s="87"/>
      <c r="S502" s="98"/>
      <c r="T502" s="141"/>
      <c r="U502" s="120"/>
      <c r="V502" s="135"/>
      <c r="W502" s="85"/>
      <c r="X502" s="118"/>
      <c r="Z502" s="82"/>
      <c r="AA502" s="82"/>
      <c r="AB502" s="145"/>
      <c r="AC502" s="143"/>
      <c r="AD502" s="152"/>
      <c r="AE502" s="152"/>
      <c r="AF502" s="152"/>
      <c r="AH502" s="84"/>
      <c r="AI502" s="84"/>
      <c r="AJ502" s="84"/>
      <c r="AK502" s="84"/>
      <c r="AL502" s="84"/>
      <c r="AM502" s="84"/>
      <c r="AN502" s="84"/>
      <c r="AO502" s="84"/>
      <c r="AP502" s="84"/>
      <c r="AQ502" s="84"/>
      <c r="AR502" s="84"/>
    </row>
    <row r="503" spans="2:44" s="146" customFormat="1" x14ac:dyDescent="0.2">
      <c r="B503" s="94"/>
      <c r="C503" s="94"/>
      <c r="D503" s="94"/>
      <c r="E503" s="94"/>
      <c r="F503" s="85"/>
      <c r="G503" s="85"/>
      <c r="H503" s="85"/>
      <c r="I503" s="85"/>
      <c r="J503" s="85"/>
      <c r="K503" s="85"/>
      <c r="L503" s="85"/>
      <c r="M503" s="85"/>
      <c r="N503" s="86"/>
      <c r="O503" s="86"/>
      <c r="P503" s="86"/>
      <c r="Q503" s="86"/>
      <c r="R503" s="87"/>
      <c r="S503" s="98"/>
      <c r="T503" s="141"/>
      <c r="U503" s="120"/>
      <c r="V503" s="135"/>
      <c r="W503" s="85"/>
      <c r="X503" s="118"/>
      <c r="Z503" s="82"/>
      <c r="AA503" s="82"/>
      <c r="AB503" s="145"/>
      <c r="AC503" s="143"/>
      <c r="AD503" s="152"/>
      <c r="AE503" s="152"/>
      <c r="AF503" s="152"/>
      <c r="AH503" s="84"/>
      <c r="AI503" s="84"/>
      <c r="AJ503" s="84"/>
      <c r="AK503" s="84"/>
      <c r="AL503" s="84"/>
      <c r="AM503" s="84"/>
      <c r="AN503" s="84"/>
      <c r="AO503" s="84"/>
      <c r="AP503" s="84"/>
      <c r="AQ503" s="84"/>
      <c r="AR503" s="84"/>
    </row>
    <row r="504" spans="2:44" s="146" customFormat="1" x14ac:dyDescent="0.2">
      <c r="B504" s="94"/>
      <c r="C504" s="94"/>
      <c r="D504" s="94"/>
      <c r="E504" s="94"/>
      <c r="F504" s="85"/>
      <c r="G504" s="85"/>
      <c r="H504" s="85"/>
      <c r="I504" s="85"/>
      <c r="J504" s="85"/>
      <c r="K504" s="85"/>
      <c r="L504" s="85"/>
      <c r="M504" s="85"/>
      <c r="N504" s="86"/>
      <c r="O504" s="86"/>
      <c r="P504" s="86"/>
      <c r="Q504" s="86"/>
      <c r="R504" s="87"/>
      <c r="S504" s="98"/>
      <c r="T504" s="141"/>
      <c r="U504" s="120"/>
      <c r="V504" s="135"/>
      <c r="W504" s="85"/>
      <c r="X504" s="118"/>
      <c r="Z504" s="82"/>
      <c r="AA504" s="82"/>
      <c r="AB504" s="145"/>
      <c r="AC504" s="143"/>
      <c r="AD504" s="152"/>
      <c r="AE504" s="152"/>
      <c r="AF504" s="152"/>
      <c r="AH504" s="84"/>
      <c r="AI504" s="84"/>
      <c r="AJ504" s="84"/>
      <c r="AK504" s="84"/>
      <c r="AL504" s="84"/>
      <c r="AM504" s="84"/>
      <c r="AN504" s="84"/>
      <c r="AO504" s="84"/>
      <c r="AP504" s="84"/>
      <c r="AQ504" s="84"/>
      <c r="AR504" s="84"/>
    </row>
    <row r="505" spans="2:44" s="146" customFormat="1" x14ac:dyDescent="0.2">
      <c r="B505" s="94"/>
      <c r="C505" s="94"/>
      <c r="D505" s="94"/>
      <c r="E505" s="94"/>
      <c r="F505" s="85"/>
      <c r="G505" s="85"/>
      <c r="H505" s="85"/>
      <c r="I505" s="85"/>
      <c r="J505" s="85"/>
      <c r="K505" s="85"/>
      <c r="L505" s="85"/>
      <c r="M505" s="85"/>
      <c r="N505" s="86"/>
      <c r="O505" s="86"/>
      <c r="P505" s="86"/>
      <c r="Q505" s="86"/>
      <c r="R505" s="87"/>
      <c r="S505" s="98"/>
      <c r="T505" s="141"/>
      <c r="U505" s="120"/>
      <c r="V505" s="135"/>
      <c r="W505" s="85"/>
      <c r="X505" s="118"/>
      <c r="Z505" s="82"/>
      <c r="AA505" s="82"/>
      <c r="AB505" s="145"/>
      <c r="AC505" s="143"/>
      <c r="AD505" s="152"/>
      <c r="AE505" s="152"/>
      <c r="AF505" s="152"/>
      <c r="AH505" s="84"/>
      <c r="AI505" s="84"/>
      <c r="AJ505" s="84"/>
      <c r="AK505" s="84"/>
      <c r="AL505" s="84"/>
      <c r="AM505" s="84"/>
      <c r="AN505" s="84"/>
      <c r="AO505" s="84"/>
      <c r="AP505" s="84"/>
      <c r="AQ505" s="84"/>
      <c r="AR505" s="84"/>
    </row>
    <row r="506" spans="2:44" s="146" customFormat="1" x14ac:dyDescent="0.2">
      <c r="B506" s="94"/>
      <c r="C506" s="94"/>
      <c r="D506" s="94"/>
      <c r="E506" s="94"/>
      <c r="F506" s="85"/>
      <c r="G506" s="85"/>
      <c r="H506" s="85"/>
      <c r="I506" s="85"/>
      <c r="J506" s="85"/>
      <c r="K506" s="85"/>
      <c r="L506" s="85"/>
      <c r="M506" s="85"/>
      <c r="N506" s="86"/>
      <c r="O506" s="86"/>
      <c r="P506" s="86"/>
      <c r="Q506" s="86"/>
      <c r="R506" s="87"/>
      <c r="S506" s="98"/>
      <c r="T506" s="141"/>
      <c r="U506" s="120"/>
      <c r="V506" s="135"/>
      <c r="W506" s="85"/>
      <c r="X506" s="118"/>
      <c r="Z506" s="82"/>
      <c r="AA506" s="82"/>
      <c r="AB506" s="145"/>
      <c r="AC506" s="143"/>
      <c r="AD506" s="152"/>
      <c r="AE506" s="152"/>
      <c r="AF506" s="152"/>
      <c r="AH506" s="84"/>
      <c r="AI506" s="84"/>
      <c r="AJ506" s="84"/>
      <c r="AK506" s="84"/>
      <c r="AL506" s="84"/>
      <c r="AM506" s="84"/>
      <c r="AN506" s="84"/>
      <c r="AO506" s="84"/>
      <c r="AP506" s="84"/>
      <c r="AQ506" s="84"/>
      <c r="AR506" s="84"/>
    </row>
    <row r="507" spans="2:44" s="146" customFormat="1" x14ac:dyDescent="0.2">
      <c r="B507" s="94"/>
      <c r="C507" s="94"/>
      <c r="D507" s="94"/>
      <c r="E507" s="94"/>
      <c r="F507" s="85"/>
      <c r="G507" s="85"/>
      <c r="H507" s="85"/>
      <c r="I507" s="85"/>
      <c r="J507" s="85"/>
      <c r="K507" s="85"/>
      <c r="L507" s="85"/>
      <c r="M507" s="85"/>
      <c r="N507" s="86"/>
      <c r="O507" s="86"/>
      <c r="P507" s="86"/>
      <c r="Q507" s="86"/>
      <c r="R507" s="87"/>
      <c r="S507" s="98"/>
      <c r="T507" s="141"/>
      <c r="U507" s="120"/>
      <c r="V507" s="135"/>
      <c r="W507" s="85"/>
      <c r="X507" s="118"/>
      <c r="Z507" s="82"/>
      <c r="AA507" s="82"/>
      <c r="AB507" s="145"/>
      <c r="AC507" s="143"/>
      <c r="AD507" s="152"/>
      <c r="AE507" s="152"/>
      <c r="AF507" s="152"/>
      <c r="AH507" s="84"/>
      <c r="AI507" s="84"/>
      <c r="AJ507" s="84"/>
      <c r="AK507" s="84"/>
      <c r="AL507" s="84"/>
      <c r="AM507" s="84"/>
      <c r="AN507" s="84"/>
      <c r="AO507" s="84"/>
      <c r="AP507" s="84"/>
      <c r="AQ507" s="84"/>
      <c r="AR507" s="84"/>
    </row>
    <row r="508" spans="2:44" s="146" customFormat="1" x14ac:dyDescent="0.2">
      <c r="B508" s="94"/>
      <c r="C508" s="94"/>
      <c r="D508" s="94"/>
      <c r="E508" s="94"/>
      <c r="F508" s="85"/>
      <c r="G508" s="85"/>
      <c r="H508" s="85"/>
      <c r="I508" s="85"/>
      <c r="J508" s="85"/>
      <c r="K508" s="85"/>
      <c r="L508" s="85"/>
      <c r="M508" s="85"/>
      <c r="N508" s="86"/>
      <c r="O508" s="86"/>
      <c r="P508" s="86"/>
      <c r="Q508" s="86"/>
      <c r="R508" s="87"/>
      <c r="S508" s="98"/>
      <c r="T508" s="141"/>
      <c r="U508" s="120"/>
      <c r="V508" s="135"/>
      <c r="W508" s="85"/>
      <c r="X508" s="118"/>
      <c r="Z508" s="82"/>
      <c r="AA508" s="82"/>
      <c r="AB508" s="145"/>
      <c r="AC508" s="143"/>
      <c r="AD508" s="152"/>
      <c r="AE508" s="152"/>
      <c r="AF508" s="152"/>
      <c r="AH508" s="84"/>
      <c r="AI508" s="84"/>
      <c r="AJ508" s="84"/>
      <c r="AK508" s="84"/>
      <c r="AL508" s="84"/>
      <c r="AM508" s="84"/>
      <c r="AN508" s="84"/>
      <c r="AO508" s="84"/>
      <c r="AP508" s="84"/>
      <c r="AQ508" s="84"/>
      <c r="AR508" s="84"/>
    </row>
    <row r="509" spans="2:44" s="146" customFormat="1" x14ac:dyDescent="0.2">
      <c r="B509" s="94"/>
      <c r="C509" s="94"/>
      <c r="D509" s="94"/>
      <c r="E509" s="94"/>
      <c r="F509" s="85"/>
      <c r="G509" s="85"/>
      <c r="H509" s="85"/>
      <c r="I509" s="85"/>
      <c r="J509" s="85"/>
      <c r="K509" s="85"/>
      <c r="L509" s="85"/>
      <c r="M509" s="85"/>
      <c r="N509" s="86"/>
      <c r="O509" s="86"/>
      <c r="P509" s="86"/>
      <c r="Q509" s="86"/>
      <c r="R509" s="87"/>
      <c r="S509" s="98"/>
      <c r="T509" s="141"/>
      <c r="U509" s="120"/>
      <c r="V509" s="135"/>
      <c r="W509" s="85"/>
      <c r="X509" s="118"/>
      <c r="Z509" s="82"/>
      <c r="AA509" s="82"/>
      <c r="AB509" s="145"/>
      <c r="AC509" s="143"/>
      <c r="AD509" s="152"/>
      <c r="AE509" s="152"/>
      <c r="AF509" s="152"/>
      <c r="AH509" s="84"/>
      <c r="AI509" s="84"/>
      <c r="AJ509" s="84"/>
      <c r="AK509" s="84"/>
      <c r="AL509" s="84"/>
      <c r="AM509" s="84"/>
      <c r="AN509" s="84"/>
      <c r="AO509" s="84"/>
      <c r="AP509" s="84"/>
      <c r="AQ509" s="84"/>
      <c r="AR509" s="84"/>
    </row>
    <row r="510" spans="2:44" s="146" customFormat="1" x14ac:dyDescent="0.2">
      <c r="B510" s="94"/>
      <c r="C510" s="94"/>
      <c r="D510" s="94"/>
      <c r="E510" s="94"/>
      <c r="F510" s="85"/>
      <c r="G510" s="85"/>
      <c r="H510" s="85"/>
      <c r="I510" s="85"/>
      <c r="J510" s="85"/>
      <c r="K510" s="85"/>
      <c r="L510" s="85"/>
      <c r="M510" s="85"/>
      <c r="N510" s="86"/>
      <c r="O510" s="86"/>
      <c r="P510" s="86"/>
      <c r="Q510" s="86"/>
      <c r="R510" s="87"/>
      <c r="S510" s="98"/>
      <c r="T510" s="141"/>
      <c r="U510" s="120"/>
      <c r="V510" s="135"/>
      <c r="W510" s="85"/>
      <c r="X510" s="118"/>
      <c r="Z510" s="82"/>
      <c r="AA510" s="82"/>
      <c r="AB510" s="145"/>
      <c r="AC510" s="143"/>
      <c r="AD510" s="152"/>
      <c r="AE510" s="152"/>
      <c r="AF510" s="152"/>
      <c r="AH510" s="84"/>
      <c r="AI510" s="84"/>
      <c r="AJ510" s="84"/>
      <c r="AK510" s="84"/>
      <c r="AL510" s="84"/>
      <c r="AM510" s="84"/>
      <c r="AN510" s="84"/>
      <c r="AO510" s="84"/>
      <c r="AP510" s="84"/>
      <c r="AQ510" s="84"/>
      <c r="AR510" s="84"/>
    </row>
    <row r="511" spans="2:44" s="146" customFormat="1" x14ac:dyDescent="0.2">
      <c r="B511" s="94"/>
      <c r="C511" s="94"/>
      <c r="D511" s="94"/>
      <c r="E511" s="94"/>
      <c r="F511" s="85"/>
      <c r="G511" s="85"/>
      <c r="H511" s="85"/>
      <c r="I511" s="85"/>
      <c r="J511" s="85"/>
      <c r="K511" s="85"/>
      <c r="L511" s="85"/>
      <c r="M511" s="85"/>
      <c r="N511" s="86"/>
      <c r="O511" s="86"/>
      <c r="P511" s="86"/>
      <c r="Q511" s="86"/>
      <c r="R511" s="87"/>
      <c r="S511" s="98"/>
      <c r="T511" s="141"/>
      <c r="U511" s="120"/>
      <c r="V511" s="135"/>
      <c r="W511" s="85"/>
      <c r="X511" s="118"/>
      <c r="Z511" s="82"/>
      <c r="AA511" s="82"/>
      <c r="AB511" s="145"/>
      <c r="AC511" s="143"/>
      <c r="AD511" s="152"/>
      <c r="AE511" s="152"/>
      <c r="AF511" s="152"/>
      <c r="AH511" s="84"/>
      <c r="AI511" s="84"/>
      <c r="AJ511" s="84"/>
      <c r="AK511" s="84"/>
      <c r="AL511" s="84"/>
      <c r="AM511" s="84"/>
      <c r="AN511" s="84"/>
      <c r="AO511" s="84"/>
      <c r="AP511" s="84"/>
      <c r="AQ511" s="84"/>
      <c r="AR511" s="84"/>
    </row>
    <row r="512" spans="2:44" s="146" customFormat="1" x14ac:dyDescent="0.2">
      <c r="B512" s="94"/>
      <c r="C512" s="94"/>
      <c r="D512" s="94"/>
      <c r="E512" s="94"/>
      <c r="F512" s="85"/>
      <c r="G512" s="85"/>
      <c r="H512" s="85"/>
      <c r="I512" s="85"/>
      <c r="J512" s="85"/>
      <c r="K512" s="85"/>
      <c r="L512" s="85"/>
      <c r="M512" s="85"/>
      <c r="N512" s="86"/>
      <c r="O512" s="86"/>
      <c r="P512" s="86"/>
      <c r="Q512" s="86"/>
      <c r="R512" s="87"/>
      <c r="S512" s="98"/>
      <c r="T512" s="141"/>
      <c r="U512" s="120"/>
      <c r="V512" s="135"/>
      <c r="W512" s="85"/>
      <c r="X512" s="118"/>
      <c r="Z512" s="82"/>
      <c r="AA512" s="82"/>
      <c r="AB512" s="145"/>
      <c r="AC512" s="143"/>
      <c r="AD512" s="152"/>
      <c r="AE512" s="152"/>
      <c r="AF512" s="152"/>
      <c r="AH512" s="84"/>
      <c r="AI512" s="84"/>
      <c r="AJ512" s="84"/>
      <c r="AK512" s="84"/>
      <c r="AL512" s="84"/>
      <c r="AM512" s="84"/>
      <c r="AN512" s="84"/>
      <c r="AO512" s="84"/>
      <c r="AP512" s="84"/>
      <c r="AQ512" s="84"/>
      <c r="AR512" s="84"/>
    </row>
    <row r="513" spans="2:44" s="146" customFormat="1" x14ac:dyDescent="0.2">
      <c r="B513" s="94"/>
      <c r="C513" s="94"/>
      <c r="D513" s="94"/>
      <c r="E513" s="94"/>
      <c r="F513" s="85"/>
      <c r="G513" s="85"/>
      <c r="H513" s="85"/>
      <c r="I513" s="85"/>
      <c r="J513" s="85"/>
      <c r="K513" s="85"/>
      <c r="L513" s="85"/>
      <c r="M513" s="85"/>
      <c r="N513" s="86"/>
      <c r="O513" s="86"/>
      <c r="P513" s="86"/>
      <c r="Q513" s="86"/>
      <c r="R513" s="87"/>
      <c r="S513" s="98"/>
      <c r="T513" s="141"/>
      <c r="U513" s="120"/>
      <c r="V513" s="135"/>
      <c r="W513" s="85"/>
      <c r="X513" s="118"/>
      <c r="Z513" s="82"/>
      <c r="AA513" s="82"/>
      <c r="AB513" s="145"/>
      <c r="AC513" s="143"/>
      <c r="AD513" s="152"/>
      <c r="AE513" s="152"/>
      <c r="AF513" s="152"/>
      <c r="AH513" s="84"/>
      <c r="AI513" s="84"/>
      <c r="AJ513" s="84"/>
      <c r="AK513" s="84"/>
      <c r="AL513" s="84"/>
      <c r="AM513" s="84"/>
      <c r="AN513" s="84"/>
      <c r="AO513" s="84"/>
      <c r="AP513" s="84"/>
      <c r="AQ513" s="84"/>
      <c r="AR513" s="84"/>
    </row>
    <row r="514" spans="2:44" s="146" customFormat="1" x14ac:dyDescent="0.2">
      <c r="B514" s="94"/>
      <c r="C514" s="94"/>
      <c r="D514" s="94"/>
      <c r="E514" s="94"/>
      <c r="F514" s="85"/>
      <c r="G514" s="85"/>
      <c r="H514" s="85"/>
      <c r="I514" s="85"/>
      <c r="J514" s="85"/>
      <c r="K514" s="85"/>
      <c r="L514" s="85"/>
      <c r="M514" s="85"/>
      <c r="N514" s="86"/>
      <c r="O514" s="86"/>
      <c r="P514" s="86"/>
      <c r="Q514" s="86"/>
      <c r="R514" s="87"/>
      <c r="S514" s="98"/>
      <c r="T514" s="141"/>
      <c r="U514" s="120"/>
      <c r="V514" s="135"/>
      <c r="W514" s="85"/>
      <c r="X514" s="118"/>
      <c r="Z514" s="82"/>
      <c r="AA514" s="82"/>
      <c r="AB514" s="145"/>
      <c r="AC514" s="143"/>
      <c r="AD514" s="152"/>
      <c r="AE514" s="152"/>
      <c r="AF514" s="152"/>
      <c r="AH514" s="84"/>
      <c r="AI514" s="84"/>
      <c r="AJ514" s="84"/>
      <c r="AK514" s="84"/>
      <c r="AL514" s="84"/>
      <c r="AM514" s="84"/>
      <c r="AN514" s="84"/>
      <c r="AO514" s="84"/>
      <c r="AP514" s="84"/>
      <c r="AQ514" s="84"/>
      <c r="AR514" s="84"/>
    </row>
    <row r="515" spans="2:44" s="146" customFormat="1" x14ac:dyDescent="0.2">
      <c r="B515" s="94"/>
      <c r="C515" s="94"/>
      <c r="D515" s="94"/>
      <c r="E515" s="94"/>
      <c r="F515" s="85"/>
      <c r="G515" s="85"/>
      <c r="H515" s="85"/>
      <c r="I515" s="85"/>
      <c r="J515" s="85"/>
      <c r="K515" s="85"/>
      <c r="L515" s="85"/>
      <c r="M515" s="85"/>
      <c r="N515" s="86"/>
      <c r="O515" s="86"/>
      <c r="P515" s="86"/>
      <c r="Q515" s="86"/>
      <c r="R515" s="87"/>
      <c r="S515" s="98"/>
      <c r="T515" s="141"/>
      <c r="U515" s="120"/>
      <c r="V515" s="135"/>
      <c r="W515" s="85"/>
      <c r="X515" s="118"/>
      <c r="Z515" s="82"/>
      <c r="AA515" s="82"/>
      <c r="AB515" s="145"/>
      <c r="AC515" s="143"/>
      <c r="AD515" s="152"/>
      <c r="AE515" s="152"/>
      <c r="AF515" s="152"/>
      <c r="AH515" s="84"/>
      <c r="AI515" s="84"/>
      <c r="AJ515" s="84"/>
      <c r="AK515" s="84"/>
      <c r="AL515" s="84"/>
      <c r="AM515" s="84"/>
      <c r="AN515" s="84"/>
      <c r="AO515" s="84"/>
      <c r="AP515" s="84"/>
      <c r="AQ515" s="84"/>
      <c r="AR515" s="84"/>
    </row>
    <row r="516" spans="2:44" s="146" customFormat="1" x14ac:dyDescent="0.2">
      <c r="B516" s="94"/>
      <c r="C516" s="94"/>
      <c r="D516" s="94"/>
      <c r="E516" s="94"/>
      <c r="F516" s="85"/>
      <c r="G516" s="85"/>
      <c r="H516" s="85"/>
      <c r="I516" s="85"/>
      <c r="J516" s="85"/>
      <c r="K516" s="85"/>
      <c r="L516" s="85"/>
      <c r="M516" s="85"/>
      <c r="N516" s="86"/>
      <c r="O516" s="86"/>
      <c r="P516" s="86"/>
      <c r="Q516" s="86"/>
      <c r="R516" s="87"/>
      <c r="S516" s="98"/>
      <c r="T516" s="141"/>
      <c r="U516" s="120"/>
      <c r="V516" s="135"/>
      <c r="W516" s="85"/>
      <c r="X516" s="118"/>
      <c r="Z516" s="82"/>
      <c r="AA516" s="82"/>
      <c r="AB516" s="145"/>
      <c r="AC516" s="143"/>
      <c r="AD516" s="152"/>
      <c r="AE516" s="152"/>
      <c r="AF516" s="152"/>
      <c r="AH516" s="84"/>
      <c r="AI516" s="84"/>
      <c r="AJ516" s="84"/>
      <c r="AK516" s="84"/>
      <c r="AL516" s="84"/>
      <c r="AM516" s="84"/>
      <c r="AN516" s="84"/>
      <c r="AO516" s="84"/>
      <c r="AP516" s="84"/>
      <c r="AQ516" s="84"/>
      <c r="AR516" s="84"/>
    </row>
    <row r="517" spans="2:44" s="146" customFormat="1" x14ac:dyDescent="0.2">
      <c r="B517" s="94"/>
      <c r="C517" s="94"/>
      <c r="D517" s="94"/>
      <c r="E517" s="94"/>
      <c r="F517" s="85"/>
      <c r="G517" s="85"/>
      <c r="H517" s="85"/>
      <c r="I517" s="85"/>
      <c r="J517" s="85"/>
      <c r="K517" s="85"/>
      <c r="L517" s="85"/>
      <c r="M517" s="85"/>
      <c r="N517" s="86"/>
      <c r="O517" s="86"/>
      <c r="P517" s="86"/>
      <c r="Q517" s="86"/>
      <c r="R517" s="87"/>
      <c r="S517" s="98"/>
      <c r="T517" s="141"/>
      <c r="U517" s="120"/>
      <c r="V517" s="135"/>
      <c r="W517" s="85"/>
      <c r="X517" s="118"/>
      <c r="Z517" s="82"/>
      <c r="AA517" s="82"/>
      <c r="AB517" s="145"/>
      <c r="AC517" s="143"/>
      <c r="AD517" s="152"/>
      <c r="AE517" s="152"/>
      <c r="AF517" s="152"/>
      <c r="AH517" s="84"/>
      <c r="AI517" s="84"/>
      <c r="AJ517" s="84"/>
      <c r="AK517" s="84"/>
      <c r="AL517" s="84"/>
      <c r="AM517" s="84"/>
      <c r="AN517" s="84"/>
      <c r="AO517" s="84"/>
      <c r="AP517" s="84"/>
      <c r="AQ517" s="84"/>
      <c r="AR517" s="84"/>
    </row>
    <row r="518" spans="2:44" s="146" customFormat="1" x14ac:dyDescent="0.2">
      <c r="B518" s="94"/>
      <c r="C518" s="94"/>
      <c r="D518" s="94"/>
      <c r="E518" s="94"/>
      <c r="F518" s="85"/>
      <c r="G518" s="85"/>
      <c r="H518" s="85"/>
      <c r="I518" s="85"/>
      <c r="J518" s="85"/>
      <c r="K518" s="85"/>
      <c r="L518" s="85"/>
      <c r="M518" s="85"/>
      <c r="N518" s="86"/>
      <c r="O518" s="86"/>
      <c r="P518" s="86"/>
      <c r="Q518" s="86"/>
      <c r="R518" s="87"/>
      <c r="S518" s="98"/>
      <c r="T518" s="141"/>
      <c r="U518" s="120"/>
      <c r="V518" s="135"/>
      <c r="W518" s="85"/>
      <c r="X518" s="118"/>
      <c r="Z518" s="82"/>
      <c r="AA518" s="82"/>
      <c r="AB518" s="145"/>
      <c r="AC518" s="143"/>
      <c r="AD518" s="152"/>
      <c r="AE518" s="152"/>
      <c r="AF518" s="152"/>
      <c r="AH518" s="84"/>
      <c r="AI518" s="84"/>
      <c r="AJ518" s="84"/>
      <c r="AK518" s="84"/>
      <c r="AL518" s="84"/>
      <c r="AM518" s="84"/>
      <c r="AN518" s="84"/>
      <c r="AO518" s="84"/>
      <c r="AP518" s="84"/>
      <c r="AQ518" s="84"/>
      <c r="AR518" s="84"/>
    </row>
    <row r="519" spans="2:44" s="146" customFormat="1" x14ac:dyDescent="0.2">
      <c r="B519" s="94"/>
      <c r="C519" s="94"/>
      <c r="D519" s="94"/>
      <c r="E519" s="94"/>
      <c r="F519" s="85"/>
      <c r="G519" s="85"/>
      <c r="H519" s="85"/>
      <c r="I519" s="85"/>
      <c r="J519" s="85"/>
      <c r="K519" s="85"/>
      <c r="L519" s="85"/>
      <c r="M519" s="85"/>
      <c r="N519" s="86"/>
      <c r="O519" s="86"/>
      <c r="P519" s="86"/>
      <c r="Q519" s="86"/>
      <c r="R519" s="87"/>
      <c r="S519" s="98"/>
      <c r="T519" s="141"/>
      <c r="U519" s="120"/>
      <c r="V519" s="135"/>
      <c r="W519" s="85"/>
      <c r="X519" s="118"/>
      <c r="Z519" s="82"/>
      <c r="AA519" s="82"/>
      <c r="AB519" s="145"/>
      <c r="AC519" s="143"/>
      <c r="AD519" s="152"/>
      <c r="AE519" s="152"/>
      <c r="AF519" s="152"/>
      <c r="AH519" s="84"/>
      <c r="AI519" s="84"/>
      <c r="AJ519" s="84"/>
      <c r="AK519" s="84"/>
      <c r="AL519" s="84"/>
      <c r="AM519" s="84"/>
      <c r="AN519" s="84"/>
      <c r="AO519" s="84"/>
      <c r="AP519" s="84"/>
      <c r="AQ519" s="84"/>
      <c r="AR519" s="84"/>
    </row>
    <row r="520" spans="2:44" s="146" customFormat="1" x14ac:dyDescent="0.2">
      <c r="B520" s="94"/>
      <c r="C520" s="94"/>
      <c r="D520" s="94"/>
      <c r="E520" s="94"/>
      <c r="F520" s="85"/>
      <c r="G520" s="85"/>
      <c r="H520" s="85"/>
      <c r="I520" s="85"/>
      <c r="J520" s="85"/>
      <c r="K520" s="85"/>
      <c r="L520" s="85"/>
      <c r="M520" s="85"/>
      <c r="N520" s="86"/>
      <c r="O520" s="86"/>
      <c r="P520" s="86"/>
      <c r="Q520" s="86"/>
      <c r="R520" s="87"/>
      <c r="S520" s="98"/>
      <c r="T520" s="141"/>
      <c r="U520" s="120"/>
      <c r="V520" s="135"/>
      <c r="W520" s="85"/>
      <c r="X520" s="118"/>
      <c r="Z520" s="82"/>
      <c r="AA520" s="82"/>
      <c r="AB520" s="145"/>
      <c r="AC520" s="143"/>
      <c r="AD520" s="152"/>
      <c r="AE520" s="152"/>
      <c r="AF520" s="152"/>
      <c r="AH520" s="84"/>
      <c r="AI520" s="84"/>
      <c r="AJ520" s="84"/>
      <c r="AK520" s="84"/>
      <c r="AL520" s="84"/>
      <c r="AM520" s="84"/>
      <c r="AN520" s="84"/>
      <c r="AO520" s="84"/>
      <c r="AP520" s="84"/>
      <c r="AQ520" s="84"/>
      <c r="AR520" s="84"/>
    </row>
    <row r="521" spans="2:44" s="146" customFormat="1" x14ac:dyDescent="0.2">
      <c r="B521" s="94"/>
      <c r="C521" s="94"/>
      <c r="D521" s="94"/>
      <c r="E521" s="94"/>
      <c r="F521" s="85"/>
      <c r="G521" s="85"/>
      <c r="H521" s="85"/>
      <c r="I521" s="85"/>
      <c r="J521" s="85"/>
      <c r="K521" s="85"/>
      <c r="L521" s="85"/>
      <c r="M521" s="85"/>
      <c r="N521" s="86"/>
      <c r="O521" s="86"/>
      <c r="P521" s="86"/>
      <c r="Q521" s="86"/>
      <c r="R521" s="87"/>
      <c r="S521" s="98"/>
      <c r="T521" s="141"/>
      <c r="U521" s="120"/>
      <c r="V521" s="135"/>
      <c r="W521" s="85"/>
      <c r="X521" s="118"/>
      <c r="Z521" s="82"/>
      <c r="AA521" s="82"/>
      <c r="AB521" s="145"/>
      <c r="AC521" s="143"/>
      <c r="AD521" s="152"/>
      <c r="AE521" s="152"/>
      <c r="AF521" s="152"/>
      <c r="AH521" s="84"/>
      <c r="AI521" s="84"/>
      <c r="AJ521" s="84"/>
      <c r="AK521" s="84"/>
      <c r="AL521" s="84"/>
      <c r="AM521" s="84"/>
      <c r="AN521" s="84"/>
      <c r="AO521" s="84"/>
      <c r="AP521" s="84"/>
      <c r="AQ521" s="84"/>
      <c r="AR521" s="84"/>
    </row>
    <row r="522" spans="2:44" s="146" customFormat="1" x14ac:dyDescent="0.2">
      <c r="B522" s="94"/>
      <c r="C522" s="94"/>
      <c r="D522" s="94"/>
      <c r="E522" s="94"/>
      <c r="F522" s="85"/>
      <c r="G522" s="85"/>
      <c r="H522" s="85"/>
      <c r="I522" s="85"/>
      <c r="J522" s="85"/>
      <c r="K522" s="85"/>
      <c r="L522" s="85"/>
      <c r="M522" s="85"/>
      <c r="N522" s="86"/>
      <c r="O522" s="86"/>
      <c r="P522" s="86"/>
      <c r="Q522" s="86"/>
      <c r="R522" s="87"/>
      <c r="S522" s="98"/>
      <c r="T522" s="141"/>
      <c r="U522" s="120"/>
      <c r="V522" s="135"/>
      <c r="W522" s="85"/>
      <c r="X522" s="118"/>
      <c r="Z522" s="82"/>
      <c r="AA522" s="82"/>
      <c r="AB522" s="145"/>
      <c r="AC522" s="143"/>
      <c r="AD522" s="152"/>
      <c r="AE522" s="152"/>
      <c r="AF522" s="152"/>
      <c r="AH522" s="84"/>
      <c r="AI522" s="84"/>
      <c r="AJ522" s="84"/>
      <c r="AK522" s="84"/>
      <c r="AL522" s="84"/>
      <c r="AM522" s="84"/>
      <c r="AN522" s="84"/>
      <c r="AO522" s="84"/>
      <c r="AP522" s="84"/>
      <c r="AQ522" s="84"/>
      <c r="AR522" s="84"/>
    </row>
    <row r="523" spans="2:44" s="146" customFormat="1" x14ac:dyDescent="0.2">
      <c r="B523" s="94"/>
      <c r="C523" s="94"/>
      <c r="D523" s="94"/>
      <c r="E523" s="94"/>
      <c r="F523" s="85"/>
      <c r="G523" s="85"/>
      <c r="H523" s="85"/>
      <c r="I523" s="85"/>
      <c r="J523" s="85"/>
      <c r="K523" s="85"/>
      <c r="L523" s="85"/>
      <c r="M523" s="85"/>
      <c r="N523" s="86"/>
      <c r="O523" s="86"/>
      <c r="P523" s="86"/>
      <c r="Q523" s="86"/>
      <c r="R523" s="87"/>
      <c r="S523" s="98"/>
      <c r="T523" s="141"/>
      <c r="U523" s="120"/>
      <c r="V523" s="135"/>
      <c r="W523" s="85"/>
      <c r="X523" s="118"/>
      <c r="Z523" s="82"/>
      <c r="AA523" s="82"/>
      <c r="AB523" s="145"/>
      <c r="AC523" s="143"/>
      <c r="AD523" s="152"/>
      <c r="AE523" s="152"/>
      <c r="AF523" s="152"/>
      <c r="AH523" s="84"/>
      <c r="AI523" s="84"/>
      <c r="AJ523" s="84"/>
      <c r="AK523" s="84"/>
      <c r="AL523" s="84"/>
      <c r="AM523" s="84"/>
      <c r="AN523" s="84"/>
      <c r="AO523" s="84"/>
      <c r="AP523" s="84"/>
      <c r="AQ523" s="84"/>
      <c r="AR523" s="84"/>
    </row>
    <row r="524" spans="2:44" s="146" customFormat="1" x14ac:dyDescent="0.2">
      <c r="B524" s="94"/>
      <c r="C524" s="94"/>
      <c r="D524" s="94"/>
      <c r="E524" s="94"/>
      <c r="F524" s="85"/>
      <c r="G524" s="85"/>
      <c r="H524" s="85"/>
      <c r="I524" s="85"/>
      <c r="J524" s="85"/>
      <c r="K524" s="85"/>
      <c r="L524" s="85"/>
      <c r="M524" s="85"/>
      <c r="N524" s="86"/>
      <c r="O524" s="86"/>
      <c r="P524" s="86"/>
      <c r="Q524" s="86"/>
      <c r="R524" s="87"/>
      <c r="S524" s="98"/>
      <c r="T524" s="141"/>
      <c r="U524" s="120"/>
      <c r="V524" s="135"/>
      <c r="W524" s="85"/>
      <c r="X524" s="118"/>
      <c r="Z524" s="82"/>
      <c r="AA524" s="82"/>
      <c r="AB524" s="145"/>
      <c r="AC524" s="143"/>
      <c r="AD524" s="152"/>
      <c r="AE524" s="152"/>
      <c r="AF524" s="152"/>
      <c r="AH524" s="84"/>
      <c r="AI524" s="84"/>
      <c r="AJ524" s="84"/>
      <c r="AK524" s="84"/>
      <c r="AL524" s="84"/>
      <c r="AM524" s="84"/>
      <c r="AN524" s="84"/>
      <c r="AO524" s="84"/>
      <c r="AP524" s="84"/>
      <c r="AQ524" s="84"/>
      <c r="AR524" s="84"/>
    </row>
    <row r="525" spans="2:44" s="146" customFormat="1" x14ac:dyDescent="0.2">
      <c r="B525" s="94"/>
      <c r="C525" s="94"/>
      <c r="D525" s="94"/>
      <c r="E525" s="94"/>
      <c r="F525" s="85"/>
      <c r="G525" s="85"/>
      <c r="H525" s="85"/>
      <c r="I525" s="85"/>
      <c r="J525" s="85"/>
      <c r="K525" s="85"/>
      <c r="L525" s="85"/>
      <c r="M525" s="85"/>
      <c r="N525" s="86"/>
      <c r="O525" s="86"/>
      <c r="P525" s="86"/>
      <c r="Q525" s="86"/>
      <c r="R525" s="87"/>
      <c r="S525" s="98"/>
      <c r="T525" s="141"/>
      <c r="U525" s="120"/>
      <c r="V525" s="135"/>
      <c r="W525" s="85"/>
      <c r="X525" s="118"/>
      <c r="Z525" s="82"/>
      <c r="AA525" s="82"/>
      <c r="AB525" s="145"/>
      <c r="AC525" s="143"/>
      <c r="AD525" s="152"/>
      <c r="AE525" s="152"/>
      <c r="AF525" s="152"/>
      <c r="AH525" s="84"/>
      <c r="AI525" s="84"/>
      <c r="AJ525" s="84"/>
      <c r="AK525" s="84"/>
      <c r="AL525" s="84"/>
      <c r="AM525" s="84"/>
      <c r="AN525" s="84"/>
      <c r="AO525" s="84"/>
      <c r="AP525" s="84"/>
      <c r="AQ525" s="84"/>
      <c r="AR525" s="84"/>
    </row>
    <row r="526" spans="2:44" s="146" customFormat="1" x14ac:dyDescent="0.2">
      <c r="B526" s="94"/>
      <c r="C526" s="94"/>
      <c r="D526" s="94"/>
      <c r="E526" s="94"/>
      <c r="F526" s="85"/>
      <c r="G526" s="85"/>
      <c r="H526" s="85"/>
      <c r="I526" s="85"/>
      <c r="J526" s="85"/>
      <c r="K526" s="85"/>
      <c r="L526" s="85"/>
      <c r="M526" s="85"/>
      <c r="N526" s="86"/>
      <c r="O526" s="86"/>
      <c r="P526" s="86"/>
      <c r="Q526" s="86"/>
      <c r="R526" s="87"/>
      <c r="S526" s="98"/>
      <c r="T526" s="141"/>
      <c r="U526" s="120"/>
      <c r="V526" s="135"/>
      <c r="W526" s="85"/>
      <c r="X526" s="118"/>
      <c r="Z526" s="82"/>
      <c r="AA526" s="82"/>
      <c r="AB526" s="145"/>
      <c r="AC526" s="143"/>
      <c r="AD526" s="152"/>
      <c r="AE526" s="152"/>
      <c r="AF526" s="152"/>
      <c r="AH526" s="84"/>
      <c r="AI526" s="84"/>
      <c r="AJ526" s="84"/>
      <c r="AK526" s="84"/>
      <c r="AL526" s="84"/>
      <c r="AM526" s="84"/>
      <c r="AN526" s="84"/>
      <c r="AO526" s="84"/>
      <c r="AP526" s="84"/>
      <c r="AQ526" s="84"/>
      <c r="AR526" s="84"/>
    </row>
    <row r="527" spans="2:44" s="146" customFormat="1" x14ac:dyDescent="0.2">
      <c r="B527" s="94"/>
      <c r="C527" s="94"/>
      <c r="D527" s="94"/>
      <c r="E527" s="94"/>
      <c r="F527" s="85"/>
      <c r="G527" s="85"/>
      <c r="H527" s="85"/>
      <c r="I527" s="85"/>
      <c r="J527" s="85"/>
      <c r="K527" s="85"/>
      <c r="L527" s="85"/>
      <c r="M527" s="85"/>
      <c r="N527" s="86"/>
      <c r="O527" s="86"/>
      <c r="P527" s="86"/>
      <c r="Q527" s="86"/>
      <c r="R527" s="87"/>
      <c r="S527" s="98"/>
      <c r="T527" s="141"/>
      <c r="U527" s="120"/>
      <c r="V527" s="135"/>
      <c r="W527" s="85"/>
      <c r="X527" s="118"/>
      <c r="Z527" s="82"/>
      <c r="AA527" s="82"/>
      <c r="AB527" s="145"/>
      <c r="AC527" s="143"/>
      <c r="AD527" s="152"/>
      <c r="AE527" s="152"/>
      <c r="AF527" s="152"/>
      <c r="AH527" s="84"/>
      <c r="AI527" s="84"/>
      <c r="AJ527" s="84"/>
      <c r="AK527" s="84"/>
      <c r="AL527" s="84"/>
      <c r="AM527" s="84"/>
      <c r="AN527" s="84"/>
      <c r="AO527" s="84"/>
      <c r="AP527" s="84"/>
      <c r="AQ527" s="84"/>
      <c r="AR527" s="84"/>
    </row>
    <row r="528" spans="2:44" s="146" customFormat="1" x14ac:dyDescent="0.2">
      <c r="B528" s="94"/>
      <c r="C528" s="94"/>
      <c r="D528" s="94"/>
      <c r="E528" s="94"/>
      <c r="F528" s="85"/>
      <c r="G528" s="85"/>
      <c r="H528" s="85"/>
      <c r="I528" s="85"/>
      <c r="J528" s="85"/>
      <c r="K528" s="85"/>
      <c r="L528" s="85"/>
      <c r="M528" s="85"/>
      <c r="N528" s="86"/>
      <c r="O528" s="86"/>
      <c r="P528" s="86"/>
      <c r="Q528" s="86"/>
      <c r="R528" s="87"/>
      <c r="S528" s="98"/>
      <c r="T528" s="141"/>
      <c r="U528" s="120"/>
      <c r="V528" s="135"/>
      <c r="W528" s="85"/>
      <c r="X528" s="118"/>
      <c r="Z528" s="82"/>
      <c r="AA528" s="82"/>
      <c r="AB528" s="145"/>
      <c r="AC528" s="143"/>
      <c r="AD528" s="152"/>
      <c r="AE528" s="152"/>
      <c r="AF528" s="152"/>
      <c r="AH528" s="84"/>
      <c r="AI528" s="84"/>
      <c r="AJ528" s="84"/>
      <c r="AK528" s="84"/>
      <c r="AL528" s="84"/>
      <c r="AM528" s="84"/>
      <c r="AN528" s="84"/>
      <c r="AO528" s="84"/>
      <c r="AP528" s="84"/>
      <c r="AQ528" s="84"/>
      <c r="AR528" s="84"/>
    </row>
    <row r="529" spans="2:44" s="146" customFormat="1" x14ac:dyDescent="0.2">
      <c r="B529" s="94"/>
      <c r="C529" s="94"/>
      <c r="D529" s="94"/>
      <c r="E529" s="94"/>
      <c r="F529" s="85"/>
      <c r="G529" s="85"/>
      <c r="H529" s="85"/>
      <c r="I529" s="85"/>
      <c r="J529" s="85"/>
      <c r="K529" s="85"/>
      <c r="L529" s="85"/>
      <c r="M529" s="85"/>
      <c r="N529" s="86"/>
      <c r="O529" s="86"/>
      <c r="P529" s="86"/>
      <c r="Q529" s="86"/>
      <c r="R529" s="87"/>
      <c r="S529" s="98"/>
      <c r="T529" s="141"/>
      <c r="U529" s="120"/>
      <c r="V529" s="135"/>
      <c r="W529" s="85"/>
      <c r="X529" s="118"/>
      <c r="Z529" s="82"/>
      <c r="AA529" s="82"/>
      <c r="AB529" s="145"/>
      <c r="AC529" s="143"/>
      <c r="AD529" s="152"/>
      <c r="AE529" s="152"/>
      <c r="AF529" s="152"/>
      <c r="AH529" s="84"/>
      <c r="AI529" s="84"/>
      <c r="AJ529" s="84"/>
      <c r="AK529" s="84"/>
      <c r="AL529" s="84"/>
      <c r="AM529" s="84"/>
      <c r="AN529" s="84"/>
      <c r="AO529" s="84"/>
      <c r="AP529" s="84"/>
      <c r="AQ529" s="84"/>
      <c r="AR529" s="84"/>
    </row>
    <row r="530" spans="2:44" s="146" customFormat="1" x14ac:dyDescent="0.2">
      <c r="B530" s="94"/>
      <c r="C530" s="94"/>
      <c r="D530" s="94"/>
      <c r="E530" s="94"/>
      <c r="F530" s="85"/>
      <c r="G530" s="85"/>
      <c r="H530" s="85"/>
      <c r="I530" s="85"/>
      <c r="J530" s="85"/>
      <c r="K530" s="85"/>
      <c r="L530" s="85"/>
      <c r="M530" s="85"/>
      <c r="N530" s="86"/>
      <c r="O530" s="86"/>
      <c r="P530" s="86"/>
      <c r="Q530" s="86"/>
      <c r="R530" s="87"/>
      <c r="S530" s="98"/>
      <c r="T530" s="141"/>
      <c r="U530" s="120"/>
      <c r="V530" s="135"/>
      <c r="W530" s="85"/>
      <c r="X530" s="118"/>
      <c r="Z530" s="82"/>
      <c r="AA530" s="82"/>
      <c r="AB530" s="145"/>
      <c r="AC530" s="143"/>
      <c r="AD530" s="152"/>
      <c r="AE530" s="152"/>
      <c r="AF530" s="152"/>
      <c r="AH530" s="84"/>
      <c r="AI530" s="84"/>
      <c r="AJ530" s="84"/>
      <c r="AK530" s="84"/>
      <c r="AL530" s="84"/>
      <c r="AM530" s="84"/>
      <c r="AN530" s="84"/>
      <c r="AO530" s="84"/>
      <c r="AP530" s="84"/>
      <c r="AQ530" s="84"/>
      <c r="AR530" s="84"/>
    </row>
    <row r="531" spans="2:44" s="146" customFormat="1" x14ac:dyDescent="0.2">
      <c r="B531" s="94"/>
      <c r="C531" s="94"/>
      <c r="D531" s="94"/>
      <c r="E531" s="94"/>
      <c r="F531" s="85"/>
      <c r="G531" s="85"/>
      <c r="H531" s="85"/>
      <c r="I531" s="85"/>
      <c r="J531" s="85"/>
      <c r="K531" s="85"/>
      <c r="L531" s="85"/>
      <c r="M531" s="85"/>
      <c r="N531" s="86"/>
      <c r="O531" s="86"/>
      <c r="P531" s="86"/>
      <c r="Q531" s="86"/>
      <c r="R531" s="87"/>
      <c r="S531" s="98"/>
      <c r="T531" s="141"/>
      <c r="U531" s="120"/>
      <c r="V531" s="135"/>
      <c r="W531" s="85"/>
      <c r="X531" s="118"/>
      <c r="Z531" s="82"/>
      <c r="AA531" s="82"/>
      <c r="AB531" s="145"/>
      <c r="AC531" s="143"/>
      <c r="AD531" s="152"/>
      <c r="AE531" s="152"/>
      <c r="AF531" s="152"/>
      <c r="AH531" s="84"/>
      <c r="AI531" s="84"/>
      <c r="AJ531" s="84"/>
      <c r="AK531" s="84"/>
      <c r="AL531" s="84"/>
      <c r="AM531" s="84"/>
      <c r="AN531" s="84"/>
      <c r="AO531" s="84"/>
      <c r="AP531" s="84"/>
      <c r="AQ531" s="84"/>
      <c r="AR531" s="84"/>
    </row>
    <row r="532" spans="2:44" s="146" customFormat="1" x14ac:dyDescent="0.2">
      <c r="B532" s="94"/>
      <c r="C532" s="94"/>
      <c r="D532" s="94"/>
      <c r="E532" s="94"/>
      <c r="F532" s="85"/>
      <c r="G532" s="85"/>
      <c r="H532" s="85"/>
      <c r="I532" s="85"/>
      <c r="J532" s="85"/>
      <c r="K532" s="85"/>
      <c r="L532" s="85"/>
      <c r="M532" s="85"/>
      <c r="N532" s="86"/>
      <c r="O532" s="86"/>
      <c r="P532" s="86"/>
      <c r="Q532" s="86"/>
      <c r="R532" s="87"/>
      <c r="S532" s="98"/>
      <c r="T532" s="141"/>
      <c r="U532" s="120"/>
      <c r="V532" s="135"/>
      <c r="W532" s="85"/>
      <c r="X532" s="118"/>
      <c r="Z532" s="82"/>
      <c r="AA532" s="82"/>
      <c r="AB532" s="145"/>
      <c r="AC532" s="143"/>
      <c r="AD532" s="152"/>
      <c r="AE532" s="152"/>
      <c r="AF532" s="152"/>
      <c r="AH532" s="84"/>
      <c r="AI532" s="84"/>
      <c r="AJ532" s="84"/>
      <c r="AK532" s="84"/>
      <c r="AL532" s="84"/>
      <c r="AM532" s="84"/>
      <c r="AN532" s="84"/>
      <c r="AO532" s="84"/>
      <c r="AP532" s="84"/>
      <c r="AQ532" s="84"/>
      <c r="AR532" s="84"/>
    </row>
    <row r="533" spans="2:44" s="146" customFormat="1" x14ac:dyDescent="0.2">
      <c r="B533" s="94"/>
      <c r="C533" s="94"/>
      <c r="D533" s="94"/>
      <c r="E533" s="94"/>
      <c r="F533" s="85"/>
      <c r="G533" s="85"/>
      <c r="H533" s="85"/>
      <c r="I533" s="85"/>
      <c r="J533" s="85"/>
      <c r="K533" s="85"/>
      <c r="L533" s="85"/>
      <c r="M533" s="85"/>
      <c r="N533" s="86"/>
      <c r="O533" s="86"/>
      <c r="P533" s="86"/>
      <c r="Q533" s="86"/>
      <c r="R533" s="87"/>
      <c r="S533" s="98"/>
      <c r="T533" s="141"/>
      <c r="U533" s="120"/>
      <c r="V533" s="135"/>
      <c r="W533" s="85"/>
      <c r="X533" s="118"/>
      <c r="Z533" s="82"/>
      <c r="AA533" s="82"/>
      <c r="AB533" s="145"/>
      <c r="AC533" s="143"/>
      <c r="AD533" s="152"/>
      <c r="AE533" s="152"/>
      <c r="AF533" s="152"/>
      <c r="AH533" s="84"/>
      <c r="AI533" s="84"/>
      <c r="AJ533" s="84"/>
      <c r="AK533" s="84"/>
      <c r="AL533" s="84"/>
      <c r="AM533" s="84"/>
      <c r="AN533" s="84"/>
      <c r="AO533" s="84"/>
      <c r="AP533" s="84"/>
      <c r="AQ533" s="84"/>
      <c r="AR533" s="84"/>
    </row>
    <row r="534" spans="2:44" s="146" customFormat="1" x14ac:dyDescent="0.2">
      <c r="B534" s="94"/>
      <c r="C534" s="94"/>
      <c r="D534" s="94"/>
      <c r="E534" s="94"/>
      <c r="F534" s="85"/>
      <c r="G534" s="85"/>
      <c r="H534" s="85"/>
      <c r="I534" s="85"/>
      <c r="J534" s="85"/>
      <c r="K534" s="85"/>
      <c r="L534" s="85"/>
      <c r="M534" s="85"/>
      <c r="N534" s="86"/>
      <c r="O534" s="86"/>
      <c r="P534" s="86"/>
      <c r="Q534" s="86"/>
      <c r="R534" s="87"/>
      <c r="S534" s="98"/>
      <c r="T534" s="141"/>
      <c r="U534" s="120"/>
      <c r="V534" s="135"/>
      <c r="W534" s="85"/>
      <c r="X534" s="118"/>
      <c r="Z534" s="82"/>
      <c r="AA534" s="82"/>
      <c r="AB534" s="145"/>
      <c r="AC534" s="143"/>
      <c r="AD534" s="152"/>
      <c r="AE534" s="152"/>
      <c r="AF534" s="152"/>
      <c r="AH534" s="84"/>
      <c r="AI534" s="84"/>
      <c r="AJ534" s="84"/>
      <c r="AK534" s="84"/>
      <c r="AL534" s="84"/>
      <c r="AM534" s="84"/>
      <c r="AN534" s="84"/>
      <c r="AO534" s="84"/>
      <c r="AP534" s="84"/>
      <c r="AQ534" s="84"/>
      <c r="AR534" s="84"/>
    </row>
    <row r="535" spans="2:44" s="146" customFormat="1" x14ac:dyDescent="0.2">
      <c r="B535" s="94"/>
      <c r="C535" s="94"/>
      <c r="D535" s="94"/>
      <c r="E535" s="94"/>
      <c r="F535" s="85"/>
      <c r="G535" s="85"/>
      <c r="H535" s="85"/>
      <c r="I535" s="85"/>
      <c r="J535" s="85"/>
      <c r="K535" s="85"/>
      <c r="L535" s="85"/>
      <c r="M535" s="85"/>
      <c r="N535" s="86"/>
      <c r="O535" s="86"/>
      <c r="P535" s="86"/>
      <c r="Q535" s="86"/>
      <c r="R535" s="87"/>
      <c r="S535" s="98"/>
      <c r="T535" s="141"/>
      <c r="U535" s="120"/>
      <c r="V535" s="135"/>
      <c r="W535" s="85"/>
      <c r="X535" s="118"/>
      <c r="Z535" s="82"/>
      <c r="AA535" s="82"/>
      <c r="AB535" s="145"/>
      <c r="AC535" s="143"/>
      <c r="AD535" s="152"/>
      <c r="AE535" s="152"/>
      <c r="AF535" s="152"/>
      <c r="AH535" s="84"/>
      <c r="AI535" s="84"/>
      <c r="AJ535" s="84"/>
      <c r="AK535" s="84"/>
      <c r="AL535" s="84"/>
      <c r="AM535" s="84"/>
      <c r="AN535" s="84"/>
      <c r="AO535" s="84"/>
      <c r="AP535" s="84"/>
      <c r="AQ535" s="84"/>
      <c r="AR535" s="84"/>
    </row>
    <row r="536" spans="2:44" s="146" customFormat="1" x14ac:dyDescent="0.2">
      <c r="B536" s="94"/>
      <c r="C536" s="94"/>
      <c r="D536" s="94"/>
      <c r="E536" s="94"/>
      <c r="F536" s="85"/>
      <c r="G536" s="85"/>
      <c r="H536" s="85"/>
      <c r="I536" s="85"/>
      <c r="J536" s="85"/>
      <c r="K536" s="85"/>
      <c r="L536" s="85"/>
      <c r="M536" s="85"/>
      <c r="N536" s="86"/>
      <c r="O536" s="86"/>
      <c r="P536" s="86"/>
      <c r="Q536" s="86"/>
      <c r="R536" s="87"/>
      <c r="S536" s="98"/>
      <c r="T536" s="141"/>
      <c r="U536" s="120"/>
      <c r="V536" s="135"/>
      <c r="W536" s="85"/>
      <c r="X536" s="118"/>
      <c r="Z536" s="82"/>
      <c r="AA536" s="82"/>
      <c r="AB536" s="145"/>
      <c r="AC536" s="143"/>
      <c r="AD536" s="152"/>
      <c r="AE536" s="152"/>
      <c r="AF536" s="152"/>
      <c r="AH536" s="84"/>
      <c r="AI536" s="84"/>
      <c r="AJ536" s="84"/>
      <c r="AK536" s="84"/>
      <c r="AL536" s="84"/>
      <c r="AM536" s="84"/>
      <c r="AN536" s="84"/>
      <c r="AO536" s="84"/>
      <c r="AP536" s="84"/>
      <c r="AQ536" s="84"/>
      <c r="AR536" s="84"/>
    </row>
    <row r="537" spans="2:44" s="146" customFormat="1" x14ac:dyDescent="0.2">
      <c r="B537" s="94"/>
      <c r="C537" s="94"/>
      <c r="D537" s="94"/>
      <c r="E537" s="94"/>
      <c r="F537" s="85"/>
      <c r="G537" s="85"/>
      <c r="H537" s="85"/>
      <c r="I537" s="85"/>
      <c r="J537" s="85"/>
      <c r="K537" s="85"/>
      <c r="L537" s="85"/>
      <c r="M537" s="85"/>
      <c r="N537" s="86"/>
      <c r="O537" s="86"/>
      <c r="P537" s="86"/>
      <c r="Q537" s="86"/>
      <c r="R537" s="87"/>
      <c r="S537" s="98"/>
      <c r="T537" s="141"/>
      <c r="U537" s="120"/>
      <c r="V537" s="135"/>
      <c r="W537" s="85"/>
      <c r="X537" s="118"/>
      <c r="Z537" s="82"/>
      <c r="AA537" s="82"/>
      <c r="AB537" s="145"/>
      <c r="AC537" s="143"/>
      <c r="AD537" s="152"/>
      <c r="AE537" s="152"/>
      <c r="AF537" s="152"/>
      <c r="AH537" s="84"/>
      <c r="AI537" s="84"/>
      <c r="AJ537" s="84"/>
      <c r="AK537" s="84"/>
      <c r="AL537" s="84"/>
      <c r="AM537" s="84"/>
      <c r="AN537" s="84"/>
      <c r="AO537" s="84"/>
      <c r="AP537" s="84"/>
      <c r="AQ537" s="84"/>
      <c r="AR537" s="84"/>
    </row>
    <row r="538" spans="2:44" s="146" customFormat="1" x14ac:dyDescent="0.2">
      <c r="B538" s="94"/>
      <c r="C538" s="94"/>
      <c r="D538" s="94"/>
      <c r="E538" s="94"/>
      <c r="F538" s="85"/>
      <c r="G538" s="85"/>
      <c r="H538" s="85"/>
      <c r="I538" s="85"/>
      <c r="J538" s="85"/>
      <c r="K538" s="85"/>
      <c r="L538" s="85"/>
      <c r="M538" s="85"/>
      <c r="N538" s="86"/>
      <c r="O538" s="86"/>
      <c r="P538" s="86"/>
      <c r="Q538" s="86"/>
      <c r="R538" s="87"/>
      <c r="S538" s="98"/>
      <c r="T538" s="141"/>
      <c r="U538" s="120"/>
      <c r="V538" s="135"/>
      <c r="W538" s="85"/>
      <c r="X538" s="118"/>
      <c r="Z538" s="82"/>
      <c r="AA538" s="82"/>
      <c r="AB538" s="145"/>
      <c r="AC538" s="143"/>
      <c r="AD538" s="152"/>
      <c r="AE538" s="152"/>
      <c r="AF538" s="152"/>
      <c r="AH538" s="84"/>
      <c r="AI538" s="84"/>
      <c r="AJ538" s="84"/>
      <c r="AK538" s="84"/>
      <c r="AL538" s="84"/>
      <c r="AM538" s="84"/>
      <c r="AN538" s="84"/>
      <c r="AO538" s="84"/>
      <c r="AP538" s="84"/>
      <c r="AQ538" s="84"/>
      <c r="AR538" s="84"/>
    </row>
    <row r="539" spans="2:44" s="146" customFormat="1" x14ac:dyDescent="0.2">
      <c r="B539" s="94"/>
      <c r="C539" s="94"/>
      <c r="D539" s="94"/>
      <c r="E539" s="94"/>
      <c r="F539" s="85"/>
      <c r="G539" s="85"/>
      <c r="H539" s="85"/>
      <c r="I539" s="85"/>
      <c r="J539" s="85"/>
      <c r="K539" s="85"/>
      <c r="L539" s="85"/>
      <c r="M539" s="85"/>
      <c r="N539" s="86"/>
      <c r="O539" s="86"/>
      <c r="P539" s="86"/>
      <c r="Q539" s="86"/>
      <c r="R539" s="87"/>
      <c r="S539" s="98"/>
      <c r="T539" s="141"/>
      <c r="U539" s="120"/>
      <c r="V539" s="135"/>
      <c r="W539" s="85"/>
      <c r="X539" s="118"/>
      <c r="Z539" s="82"/>
      <c r="AA539" s="82"/>
      <c r="AB539" s="145"/>
      <c r="AC539" s="143"/>
      <c r="AD539" s="152"/>
      <c r="AE539" s="152"/>
      <c r="AF539" s="152"/>
      <c r="AH539" s="84"/>
      <c r="AI539" s="84"/>
      <c r="AJ539" s="84"/>
      <c r="AK539" s="84"/>
      <c r="AL539" s="84"/>
      <c r="AM539" s="84"/>
      <c r="AN539" s="84"/>
      <c r="AO539" s="84"/>
      <c r="AP539" s="84"/>
      <c r="AQ539" s="84"/>
      <c r="AR539" s="84"/>
    </row>
    <row r="540" spans="2:44" s="146" customFormat="1" x14ac:dyDescent="0.2">
      <c r="B540" s="94"/>
      <c r="C540" s="94"/>
      <c r="D540" s="94"/>
      <c r="E540" s="94"/>
      <c r="F540" s="85"/>
      <c r="G540" s="85"/>
      <c r="H540" s="85"/>
      <c r="I540" s="85"/>
      <c r="J540" s="85"/>
      <c r="K540" s="85"/>
      <c r="L540" s="85"/>
      <c r="M540" s="85"/>
      <c r="N540" s="86"/>
      <c r="O540" s="86"/>
      <c r="P540" s="86"/>
      <c r="Q540" s="86"/>
      <c r="R540" s="87"/>
      <c r="S540" s="98"/>
      <c r="T540" s="141"/>
      <c r="U540" s="120"/>
      <c r="V540" s="135"/>
      <c r="W540" s="85"/>
      <c r="X540" s="118"/>
      <c r="Z540" s="82"/>
      <c r="AA540" s="82"/>
      <c r="AB540" s="145"/>
      <c r="AC540" s="143"/>
      <c r="AD540" s="152"/>
      <c r="AE540" s="152"/>
      <c r="AF540" s="152"/>
      <c r="AH540" s="84"/>
      <c r="AI540" s="84"/>
      <c r="AJ540" s="84"/>
      <c r="AK540" s="84"/>
      <c r="AL540" s="84"/>
      <c r="AM540" s="84"/>
      <c r="AN540" s="84"/>
      <c r="AO540" s="84"/>
      <c r="AP540" s="84"/>
      <c r="AQ540" s="84"/>
      <c r="AR540" s="84"/>
    </row>
    <row r="541" spans="2:44" s="146" customFormat="1" x14ac:dyDescent="0.2">
      <c r="B541" s="94"/>
      <c r="C541" s="94"/>
      <c r="D541" s="94"/>
      <c r="E541" s="94"/>
      <c r="F541" s="85"/>
      <c r="G541" s="85"/>
      <c r="H541" s="85"/>
      <c r="I541" s="85"/>
      <c r="J541" s="85"/>
      <c r="K541" s="85"/>
      <c r="L541" s="85"/>
      <c r="M541" s="85"/>
      <c r="N541" s="86"/>
      <c r="O541" s="86"/>
      <c r="P541" s="86"/>
      <c r="Q541" s="86"/>
      <c r="R541" s="87"/>
      <c r="S541" s="98"/>
      <c r="T541" s="141"/>
      <c r="U541" s="120"/>
      <c r="V541" s="135"/>
      <c r="W541" s="85"/>
      <c r="X541" s="118"/>
      <c r="Z541" s="82"/>
      <c r="AA541" s="82"/>
      <c r="AB541" s="145"/>
      <c r="AC541" s="143"/>
      <c r="AD541" s="152"/>
      <c r="AE541" s="152"/>
      <c r="AF541" s="152"/>
      <c r="AH541" s="84"/>
      <c r="AI541" s="84"/>
      <c r="AJ541" s="84"/>
      <c r="AK541" s="84"/>
      <c r="AL541" s="84"/>
      <c r="AM541" s="84"/>
      <c r="AN541" s="84"/>
      <c r="AO541" s="84"/>
      <c r="AP541" s="84"/>
      <c r="AQ541" s="84"/>
      <c r="AR541" s="84"/>
    </row>
    <row r="542" spans="2:44" s="146" customFormat="1" x14ac:dyDescent="0.2">
      <c r="B542" s="94"/>
      <c r="C542" s="94"/>
      <c r="D542" s="94"/>
      <c r="E542" s="94"/>
      <c r="F542" s="85"/>
      <c r="G542" s="85"/>
      <c r="H542" s="85"/>
      <c r="I542" s="85"/>
      <c r="J542" s="85"/>
      <c r="K542" s="85"/>
      <c r="L542" s="85"/>
      <c r="M542" s="85"/>
      <c r="N542" s="86"/>
      <c r="O542" s="86"/>
      <c r="P542" s="86"/>
      <c r="Q542" s="86"/>
      <c r="R542" s="87"/>
      <c r="S542" s="98"/>
      <c r="T542" s="141"/>
      <c r="U542" s="120"/>
      <c r="V542" s="135"/>
      <c r="W542" s="85"/>
      <c r="X542" s="118"/>
      <c r="Z542" s="82"/>
      <c r="AA542" s="82"/>
      <c r="AB542" s="145"/>
      <c r="AC542" s="143"/>
      <c r="AD542" s="152"/>
      <c r="AE542" s="152"/>
      <c r="AF542" s="152"/>
      <c r="AH542" s="84"/>
      <c r="AI542" s="84"/>
      <c r="AJ542" s="84"/>
      <c r="AK542" s="84"/>
      <c r="AL542" s="84"/>
      <c r="AM542" s="84"/>
      <c r="AN542" s="84"/>
      <c r="AO542" s="84"/>
      <c r="AP542" s="84"/>
      <c r="AQ542" s="84"/>
      <c r="AR542" s="84"/>
    </row>
    <row r="543" spans="2:44" s="146" customFormat="1" x14ac:dyDescent="0.2">
      <c r="B543" s="94"/>
      <c r="C543" s="94"/>
      <c r="D543" s="94"/>
      <c r="E543" s="94"/>
      <c r="F543" s="85"/>
      <c r="G543" s="85"/>
      <c r="H543" s="85"/>
      <c r="I543" s="85"/>
      <c r="J543" s="85"/>
      <c r="K543" s="85"/>
      <c r="L543" s="85"/>
      <c r="M543" s="85"/>
      <c r="N543" s="86"/>
      <c r="O543" s="86"/>
      <c r="P543" s="86"/>
      <c r="Q543" s="86"/>
      <c r="R543" s="87"/>
      <c r="S543" s="98"/>
      <c r="T543" s="141"/>
      <c r="U543" s="120"/>
      <c r="V543" s="135"/>
      <c r="W543" s="85"/>
      <c r="X543" s="118"/>
      <c r="Z543" s="82"/>
      <c r="AA543" s="82"/>
      <c r="AB543" s="145"/>
      <c r="AC543" s="143"/>
      <c r="AD543" s="152"/>
      <c r="AE543" s="152"/>
      <c r="AF543" s="152"/>
      <c r="AH543" s="84"/>
      <c r="AI543" s="84"/>
      <c r="AJ543" s="84"/>
      <c r="AK543" s="84"/>
      <c r="AL543" s="84"/>
      <c r="AM543" s="84"/>
      <c r="AN543" s="84"/>
      <c r="AO543" s="84"/>
      <c r="AP543" s="84"/>
      <c r="AQ543" s="84"/>
      <c r="AR543" s="84"/>
    </row>
    <row r="544" spans="2:44" s="146" customFormat="1" x14ac:dyDescent="0.2">
      <c r="B544" s="94"/>
      <c r="C544" s="94"/>
      <c r="D544" s="94"/>
      <c r="E544" s="94"/>
      <c r="F544" s="85"/>
      <c r="G544" s="85"/>
      <c r="H544" s="85"/>
      <c r="I544" s="85"/>
      <c r="J544" s="85"/>
      <c r="K544" s="85"/>
      <c r="L544" s="85"/>
      <c r="M544" s="85"/>
      <c r="N544" s="86"/>
      <c r="O544" s="86"/>
      <c r="P544" s="86"/>
      <c r="Q544" s="86"/>
      <c r="R544" s="87"/>
      <c r="S544" s="98"/>
      <c r="T544" s="141"/>
      <c r="U544" s="120"/>
      <c r="V544" s="135"/>
      <c r="W544" s="85"/>
      <c r="X544" s="118"/>
      <c r="Z544" s="82"/>
      <c r="AA544" s="82"/>
      <c r="AB544" s="145"/>
      <c r="AC544" s="143"/>
      <c r="AD544" s="152"/>
      <c r="AE544" s="152"/>
      <c r="AF544" s="152"/>
      <c r="AH544" s="84"/>
      <c r="AI544" s="84"/>
      <c r="AJ544" s="84"/>
      <c r="AK544" s="84"/>
      <c r="AL544" s="84"/>
      <c r="AM544" s="84"/>
      <c r="AN544" s="84"/>
      <c r="AO544" s="84"/>
      <c r="AP544" s="84"/>
      <c r="AQ544" s="84"/>
      <c r="AR544" s="84"/>
    </row>
    <row r="545" spans="2:44" s="146" customFormat="1" x14ac:dyDescent="0.2">
      <c r="B545" s="94"/>
      <c r="C545" s="94"/>
      <c r="D545" s="94"/>
      <c r="E545" s="94"/>
      <c r="F545" s="85"/>
      <c r="G545" s="85"/>
      <c r="H545" s="85"/>
      <c r="I545" s="85"/>
      <c r="J545" s="85"/>
      <c r="K545" s="85"/>
      <c r="L545" s="85"/>
      <c r="M545" s="85"/>
      <c r="N545" s="86"/>
      <c r="O545" s="86"/>
      <c r="P545" s="86"/>
      <c r="Q545" s="86"/>
      <c r="R545" s="87"/>
      <c r="S545" s="98"/>
      <c r="T545" s="141"/>
      <c r="U545" s="120"/>
      <c r="V545" s="135"/>
      <c r="W545" s="85"/>
      <c r="X545" s="118"/>
      <c r="Z545" s="82"/>
      <c r="AA545" s="82"/>
      <c r="AB545" s="145"/>
      <c r="AC545" s="143"/>
      <c r="AD545" s="152"/>
      <c r="AE545" s="152"/>
      <c r="AF545" s="152"/>
      <c r="AH545" s="84"/>
      <c r="AI545" s="84"/>
      <c r="AJ545" s="84"/>
      <c r="AK545" s="84"/>
      <c r="AL545" s="84"/>
      <c r="AM545" s="84"/>
      <c r="AN545" s="84"/>
      <c r="AO545" s="84"/>
      <c r="AP545" s="84"/>
      <c r="AQ545" s="84"/>
      <c r="AR545" s="84"/>
    </row>
    <row r="546" spans="2:44" s="146" customFormat="1" x14ac:dyDescent="0.2">
      <c r="B546" s="94"/>
      <c r="C546" s="94"/>
      <c r="D546" s="94"/>
      <c r="E546" s="94"/>
      <c r="F546" s="85"/>
      <c r="G546" s="85"/>
      <c r="H546" s="85"/>
      <c r="I546" s="85"/>
      <c r="J546" s="85"/>
      <c r="K546" s="85"/>
      <c r="L546" s="85"/>
      <c r="M546" s="85"/>
      <c r="N546" s="86"/>
      <c r="O546" s="86"/>
      <c r="P546" s="86"/>
      <c r="Q546" s="86"/>
      <c r="R546" s="87"/>
      <c r="S546" s="98"/>
      <c r="T546" s="141"/>
      <c r="U546" s="120"/>
      <c r="V546" s="135"/>
      <c r="W546" s="85"/>
      <c r="X546" s="118"/>
      <c r="Z546" s="82"/>
      <c r="AA546" s="82"/>
      <c r="AB546" s="145"/>
      <c r="AC546" s="143"/>
      <c r="AD546" s="152"/>
      <c r="AE546" s="152"/>
      <c r="AF546" s="152"/>
      <c r="AH546" s="84"/>
      <c r="AI546" s="84"/>
      <c r="AJ546" s="84"/>
      <c r="AK546" s="84"/>
      <c r="AL546" s="84"/>
      <c r="AM546" s="84"/>
      <c r="AN546" s="84"/>
      <c r="AO546" s="84"/>
      <c r="AP546" s="84"/>
      <c r="AQ546" s="84"/>
      <c r="AR546" s="84"/>
    </row>
    <row r="547" spans="2:44" s="146" customFormat="1" x14ac:dyDescent="0.2">
      <c r="B547" s="94"/>
      <c r="C547" s="94"/>
      <c r="D547" s="94"/>
      <c r="E547" s="94"/>
      <c r="F547" s="85"/>
      <c r="G547" s="85"/>
      <c r="H547" s="85"/>
      <c r="I547" s="85"/>
      <c r="J547" s="85"/>
      <c r="K547" s="85"/>
      <c r="L547" s="85"/>
      <c r="M547" s="85"/>
      <c r="N547" s="86"/>
      <c r="O547" s="86"/>
      <c r="P547" s="86"/>
      <c r="Q547" s="86"/>
      <c r="R547" s="87"/>
      <c r="S547" s="98"/>
      <c r="T547" s="141"/>
      <c r="U547" s="120"/>
      <c r="V547" s="135"/>
      <c r="W547" s="85"/>
      <c r="X547" s="118"/>
      <c r="Z547" s="82"/>
      <c r="AA547" s="82"/>
      <c r="AB547" s="145"/>
      <c r="AC547" s="143"/>
      <c r="AD547" s="152"/>
      <c r="AE547" s="152"/>
      <c r="AF547" s="152"/>
      <c r="AH547" s="84"/>
      <c r="AI547" s="84"/>
      <c r="AJ547" s="84"/>
      <c r="AK547" s="84"/>
      <c r="AL547" s="84"/>
      <c r="AM547" s="84"/>
      <c r="AN547" s="84"/>
      <c r="AO547" s="84"/>
      <c r="AP547" s="84"/>
      <c r="AQ547" s="84"/>
      <c r="AR547" s="84"/>
    </row>
    <row r="548" spans="2:44" s="146" customFormat="1" x14ac:dyDescent="0.2">
      <c r="B548" s="94"/>
      <c r="C548" s="94"/>
      <c r="D548" s="94"/>
      <c r="E548" s="94"/>
      <c r="F548" s="85"/>
      <c r="G548" s="85"/>
      <c r="H548" s="85"/>
      <c r="I548" s="85"/>
      <c r="J548" s="85"/>
      <c r="K548" s="85"/>
      <c r="L548" s="85"/>
      <c r="M548" s="85"/>
      <c r="N548" s="86"/>
      <c r="O548" s="86"/>
      <c r="P548" s="86"/>
      <c r="Q548" s="86"/>
      <c r="R548" s="87"/>
      <c r="S548" s="98"/>
      <c r="T548" s="141"/>
      <c r="U548" s="120"/>
      <c r="V548" s="135"/>
      <c r="W548" s="85"/>
      <c r="X548" s="118"/>
      <c r="Z548" s="82"/>
      <c r="AA548" s="82"/>
      <c r="AB548" s="145"/>
      <c r="AC548" s="143"/>
      <c r="AD548" s="152"/>
      <c r="AE548" s="152"/>
      <c r="AF548" s="152"/>
      <c r="AH548" s="84"/>
      <c r="AI548" s="84"/>
      <c r="AJ548" s="84"/>
      <c r="AK548" s="84"/>
      <c r="AL548" s="84"/>
      <c r="AM548" s="84"/>
      <c r="AN548" s="84"/>
      <c r="AO548" s="84"/>
      <c r="AP548" s="84"/>
      <c r="AQ548" s="84"/>
      <c r="AR548" s="84"/>
    </row>
    <row r="549" spans="2:44" s="146" customFormat="1" x14ac:dyDescent="0.2">
      <c r="B549" s="94"/>
      <c r="C549" s="94"/>
      <c r="D549" s="94"/>
      <c r="E549" s="94"/>
      <c r="F549" s="85"/>
      <c r="G549" s="85"/>
      <c r="H549" s="85"/>
      <c r="I549" s="85"/>
      <c r="J549" s="85"/>
      <c r="K549" s="85"/>
      <c r="L549" s="85"/>
      <c r="M549" s="85"/>
      <c r="N549" s="86"/>
      <c r="O549" s="86"/>
      <c r="P549" s="86"/>
      <c r="Q549" s="86"/>
      <c r="R549" s="87"/>
      <c r="S549" s="98"/>
      <c r="T549" s="141"/>
      <c r="U549" s="120"/>
      <c r="V549" s="135"/>
      <c r="W549" s="85"/>
      <c r="X549" s="118"/>
      <c r="Z549" s="82"/>
      <c r="AA549" s="82"/>
      <c r="AB549" s="145"/>
      <c r="AC549" s="143"/>
      <c r="AD549" s="152"/>
      <c r="AE549" s="152"/>
      <c r="AF549" s="152"/>
      <c r="AH549" s="84"/>
      <c r="AI549" s="84"/>
      <c r="AJ549" s="84"/>
      <c r="AK549" s="84"/>
      <c r="AL549" s="84"/>
      <c r="AM549" s="84"/>
      <c r="AN549" s="84"/>
      <c r="AO549" s="84"/>
      <c r="AP549" s="84"/>
      <c r="AQ549" s="84"/>
      <c r="AR549" s="84"/>
    </row>
    <row r="550" spans="2:44" s="146" customFormat="1" x14ac:dyDescent="0.2">
      <c r="B550" s="94"/>
      <c r="C550" s="94"/>
      <c r="D550" s="94"/>
      <c r="E550" s="94"/>
      <c r="F550" s="85"/>
      <c r="G550" s="85"/>
      <c r="H550" s="85"/>
      <c r="I550" s="85"/>
      <c r="J550" s="85"/>
      <c r="K550" s="85"/>
      <c r="L550" s="85"/>
      <c r="M550" s="85"/>
      <c r="N550" s="86"/>
      <c r="O550" s="86"/>
      <c r="P550" s="86"/>
      <c r="Q550" s="86"/>
      <c r="R550" s="87"/>
      <c r="S550" s="98"/>
      <c r="T550" s="141"/>
      <c r="U550" s="120"/>
      <c r="V550" s="135"/>
      <c r="W550" s="85"/>
      <c r="X550" s="118"/>
      <c r="Z550" s="82"/>
      <c r="AA550" s="82"/>
      <c r="AB550" s="145"/>
      <c r="AC550" s="143"/>
      <c r="AD550" s="152"/>
      <c r="AE550" s="152"/>
      <c r="AF550" s="152"/>
      <c r="AH550" s="84"/>
      <c r="AI550" s="84"/>
      <c r="AJ550" s="84"/>
      <c r="AK550" s="84"/>
      <c r="AL550" s="84"/>
      <c r="AM550" s="84"/>
      <c r="AN550" s="84"/>
      <c r="AO550" s="84"/>
      <c r="AP550" s="84"/>
      <c r="AQ550" s="84"/>
      <c r="AR550" s="84"/>
    </row>
    <row r="551" spans="2:44" s="146" customFormat="1" x14ac:dyDescent="0.2">
      <c r="B551" s="94"/>
      <c r="C551" s="94"/>
      <c r="D551" s="94"/>
      <c r="E551" s="94"/>
      <c r="F551" s="85"/>
      <c r="G551" s="85"/>
      <c r="H551" s="85"/>
      <c r="I551" s="85"/>
      <c r="J551" s="85"/>
      <c r="K551" s="85"/>
      <c r="L551" s="85"/>
      <c r="M551" s="85"/>
      <c r="N551" s="86"/>
      <c r="O551" s="86"/>
      <c r="P551" s="86"/>
      <c r="Q551" s="86"/>
      <c r="R551" s="87"/>
      <c r="S551" s="98"/>
      <c r="T551" s="141"/>
      <c r="U551" s="120"/>
      <c r="V551" s="135"/>
      <c r="W551" s="85"/>
      <c r="X551" s="118"/>
      <c r="Z551" s="82"/>
      <c r="AA551" s="82"/>
      <c r="AB551" s="145"/>
      <c r="AC551" s="143"/>
      <c r="AD551" s="152"/>
      <c r="AE551" s="152"/>
      <c r="AF551" s="152"/>
      <c r="AH551" s="84"/>
      <c r="AI551" s="84"/>
      <c r="AJ551" s="84"/>
      <c r="AK551" s="84"/>
      <c r="AL551" s="84"/>
      <c r="AM551" s="84"/>
      <c r="AN551" s="84"/>
      <c r="AO551" s="84"/>
      <c r="AP551" s="84"/>
      <c r="AQ551" s="84"/>
      <c r="AR551" s="84"/>
    </row>
    <row r="552" spans="2:44" s="146" customFormat="1" x14ac:dyDescent="0.2">
      <c r="B552" s="94"/>
      <c r="C552" s="94"/>
      <c r="D552" s="94"/>
      <c r="E552" s="94"/>
      <c r="F552" s="85"/>
      <c r="G552" s="85"/>
      <c r="H552" s="85"/>
      <c r="I552" s="85"/>
      <c r="J552" s="85"/>
      <c r="K552" s="85"/>
      <c r="L552" s="85"/>
      <c r="M552" s="85"/>
      <c r="N552" s="86"/>
      <c r="O552" s="86"/>
      <c r="P552" s="86"/>
      <c r="Q552" s="86"/>
      <c r="R552" s="87"/>
      <c r="S552" s="98"/>
      <c r="T552" s="141"/>
      <c r="U552" s="120"/>
      <c r="V552" s="135"/>
      <c r="W552" s="85"/>
      <c r="X552" s="118"/>
      <c r="Z552" s="82"/>
      <c r="AA552" s="82"/>
      <c r="AB552" s="145"/>
      <c r="AC552" s="143"/>
      <c r="AD552" s="152"/>
      <c r="AE552" s="152"/>
      <c r="AF552" s="152"/>
      <c r="AH552" s="84"/>
      <c r="AI552" s="84"/>
      <c r="AJ552" s="84"/>
      <c r="AK552" s="84"/>
      <c r="AL552" s="84"/>
      <c r="AM552" s="84"/>
      <c r="AN552" s="84"/>
      <c r="AO552" s="84"/>
      <c r="AP552" s="84"/>
      <c r="AQ552" s="84"/>
      <c r="AR552" s="84"/>
    </row>
    <row r="553" spans="2:44" s="146" customFormat="1" x14ac:dyDescent="0.2">
      <c r="B553" s="94"/>
      <c r="C553" s="94"/>
      <c r="D553" s="94"/>
      <c r="E553" s="94"/>
      <c r="F553" s="85"/>
      <c r="G553" s="85"/>
      <c r="H553" s="85"/>
      <c r="I553" s="85"/>
      <c r="J553" s="85"/>
      <c r="K553" s="85"/>
      <c r="L553" s="85"/>
      <c r="M553" s="85"/>
      <c r="N553" s="86"/>
      <c r="O553" s="86"/>
      <c r="P553" s="86"/>
      <c r="Q553" s="86"/>
      <c r="R553" s="87"/>
      <c r="S553" s="98"/>
      <c r="T553" s="141"/>
      <c r="U553" s="120"/>
      <c r="V553" s="135"/>
      <c r="W553" s="85"/>
      <c r="X553" s="118"/>
      <c r="Z553" s="82"/>
      <c r="AA553" s="82"/>
      <c r="AB553" s="145"/>
      <c r="AC553" s="143"/>
      <c r="AD553" s="152"/>
      <c r="AE553" s="152"/>
      <c r="AF553" s="152"/>
      <c r="AH553" s="84"/>
      <c r="AI553" s="84"/>
      <c r="AJ553" s="84"/>
      <c r="AK553" s="84"/>
      <c r="AL553" s="84"/>
      <c r="AM553" s="84"/>
      <c r="AN553" s="84"/>
      <c r="AO553" s="84"/>
      <c r="AP553" s="84"/>
      <c r="AQ553" s="84"/>
      <c r="AR553" s="84"/>
    </row>
    <row r="554" spans="2:44" s="146" customFormat="1" x14ac:dyDescent="0.2">
      <c r="B554" s="94"/>
      <c r="C554" s="94"/>
      <c r="D554" s="94"/>
      <c r="E554" s="94"/>
      <c r="F554" s="85"/>
      <c r="G554" s="85"/>
      <c r="H554" s="85"/>
      <c r="I554" s="85"/>
      <c r="J554" s="85"/>
      <c r="K554" s="85"/>
      <c r="L554" s="85"/>
      <c r="M554" s="85"/>
      <c r="N554" s="86"/>
      <c r="O554" s="86"/>
      <c r="P554" s="86"/>
      <c r="Q554" s="86"/>
      <c r="R554" s="87"/>
      <c r="S554" s="98"/>
      <c r="T554" s="141"/>
      <c r="U554" s="120"/>
      <c r="V554" s="135"/>
      <c r="W554" s="85"/>
      <c r="X554" s="118"/>
      <c r="Z554" s="82"/>
      <c r="AA554" s="82"/>
      <c r="AB554" s="145"/>
      <c r="AC554" s="143"/>
      <c r="AD554" s="152"/>
      <c r="AE554" s="152"/>
      <c r="AF554" s="152"/>
      <c r="AH554" s="84"/>
      <c r="AI554" s="84"/>
      <c r="AJ554" s="84"/>
      <c r="AK554" s="84"/>
      <c r="AL554" s="84"/>
      <c r="AM554" s="84"/>
      <c r="AN554" s="84"/>
      <c r="AO554" s="84"/>
      <c r="AP554" s="84"/>
      <c r="AQ554" s="84"/>
      <c r="AR554" s="84"/>
    </row>
    <row r="555" spans="2:44" s="146" customFormat="1" x14ac:dyDescent="0.2">
      <c r="B555" s="94"/>
      <c r="C555" s="94"/>
      <c r="D555" s="94"/>
      <c r="E555" s="94"/>
      <c r="F555" s="85"/>
      <c r="G555" s="85"/>
      <c r="H555" s="85"/>
      <c r="I555" s="85"/>
      <c r="J555" s="85"/>
      <c r="K555" s="85"/>
      <c r="L555" s="85"/>
      <c r="M555" s="85"/>
      <c r="N555" s="86"/>
      <c r="O555" s="86"/>
      <c r="P555" s="86"/>
      <c r="Q555" s="86"/>
      <c r="R555" s="87"/>
      <c r="S555" s="98"/>
      <c r="T555" s="141"/>
      <c r="U555" s="120"/>
      <c r="V555" s="135"/>
      <c r="W555" s="85"/>
      <c r="X555" s="118"/>
      <c r="Z555" s="82"/>
      <c r="AA555" s="82"/>
      <c r="AB555" s="145"/>
      <c r="AC555" s="143"/>
      <c r="AD555" s="152"/>
      <c r="AE555" s="152"/>
      <c r="AF555" s="152"/>
      <c r="AH555" s="84"/>
      <c r="AI555" s="84"/>
      <c r="AJ555" s="84"/>
      <c r="AK555" s="84"/>
      <c r="AL555" s="84"/>
      <c r="AM555" s="84"/>
      <c r="AN555" s="84"/>
      <c r="AO555" s="84"/>
      <c r="AP555" s="84"/>
      <c r="AQ555" s="84"/>
      <c r="AR555" s="84"/>
    </row>
    <row r="556" spans="2:44" s="146" customFormat="1" x14ac:dyDescent="0.2">
      <c r="B556" s="94"/>
      <c r="C556" s="94"/>
      <c r="D556" s="94"/>
      <c r="E556" s="94"/>
      <c r="F556" s="85"/>
      <c r="G556" s="85"/>
      <c r="H556" s="85"/>
      <c r="I556" s="85"/>
      <c r="J556" s="85"/>
      <c r="K556" s="85"/>
      <c r="L556" s="85"/>
      <c r="M556" s="85"/>
      <c r="N556" s="86"/>
      <c r="O556" s="86"/>
      <c r="P556" s="86"/>
      <c r="Q556" s="86"/>
      <c r="R556" s="87"/>
      <c r="S556" s="98"/>
      <c r="T556" s="141"/>
      <c r="U556" s="120"/>
      <c r="V556" s="135"/>
      <c r="W556" s="85"/>
      <c r="X556" s="118"/>
      <c r="Z556" s="82"/>
      <c r="AA556" s="82"/>
      <c r="AB556" s="145"/>
      <c r="AC556" s="143"/>
      <c r="AD556" s="152"/>
      <c r="AE556" s="152"/>
      <c r="AF556" s="152"/>
      <c r="AH556" s="84"/>
      <c r="AI556" s="84"/>
      <c r="AJ556" s="84"/>
      <c r="AK556" s="84"/>
      <c r="AL556" s="84"/>
      <c r="AM556" s="84"/>
      <c r="AN556" s="84"/>
      <c r="AO556" s="84"/>
      <c r="AP556" s="84"/>
      <c r="AQ556" s="84"/>
      <c r="AR556" s="84"/>
    </row>
    <row r="557" spans="2:44" s="146" customFormat="1" x14ac:dyDescent="0.2">
      <c r="B557" s="94"/>
      <c r="C557" s="94"/>
      <c r="D557" s="94"/>
      <c r="E557" s="94"/>
      <c r="F557" s="85"/>
      <c r="G557" s="85"/>
      <c r="H557" s="85"/>
      <c r="I557" s="85"/>
      <c r="J557" s="85"/>
      <c r="K557" s="85"/>
      <c r="L557" s="85"/>
      <c r="M557" s="85"/>
      <c r="N557" s="86"/>
      <c r="O557" s="86"/>
      <c r="P557" s="86"/>
      <c r="Q557" s="86"/>
      <c r="R557" s="87"/>
      <c r="S557" s="98"/>
      <c r="T557" s="141"/>
      <c r="U557" s="120"/>
      <c r="V557" s="135"/>
      <c r="W557" s="85"/>
      <c r="X557" s="118"/>
      <c r="Z557" s="82"/>
      <c r="AA557" s="82"/>
      <c r="AB557" s="145"/>
      <c r="AC557" s="143"/>
      <c r="AD557" s="152"/>
      <c r="AE557" s="152"/>
      <c r="AF557" s="152"/>
      <c r="AH557" s="84"/>
      <c r="AI557" s="84"/>
      <c r="AJ557" s="84"/>
      <c r="AK557" s="84"/>
      <c r="AL557" s="84"/>
      <c r="AM557" s="84"/>
      <c r="AN557" s="84"/>
      <c r="AO557" s="84"/>
      <c r="AP557" s="84"/>
      <c r="AQ557" s="84"/>
      <c r="AR557" s="84"/>
    </row>
    <row r="558" spans="2:44" s="146" customFormat="1" x14ac:dyDescent="0.2">
      <c r="B558" s="94"/>
      <c r="C558" s="94"/>
      <c r="D558" s="94"/>
      <c r="E558" s="94"/>
      <c r="F558" s="85"/>
      <c r="G558" s="85"/>
      <c r="H558" s="85"/>
      <c r="I558" s="85"/>
      <c r="J558" s="85"/>
      <c r="K558" s="85"/>
      <c r="L558" s="85"/>
      <c r="M558" s="85"/>
      <c r="N558" s="86"/>
      <c r="O558" s="86"/>
      <c r="P558" s="86"/>
      <c r="Q558" s="86"/>
      <c r="R558" s="87"/>
      <c r="S558" s="98"/>
      <c r="T558" s="141"/>
      <c r="U558" s="120"/>
      <c r="V558" s="135"/>
      <c r="W558" s="85"/>
      <c r="X558" s="118"/>
      <c r="Z558" s="82"/>
      <c r="AA558" s="82"/>
      <c r="AB558" s="145"/>
      <c r="AC558" s="143"/>
      <c r="AD558" s="152"/>
      <c r="AE558" s="152"/>
      <c r="AF558" s="152"/>
      <c r="AH558" s="84"/>
      <c r="AI558" s="84"/>
      <c r="AJ558" s="84"/>
      <c r="AK558" s="84"/>
      <c r="AL558" s="84"/>
      <c r="AM558" s="84"/>
      <c r="AN558" s="84"/>
      <c r="AO558" s="84"/>
      <c r="AP558" s="84"/>
      <c r="AQ558" s="84"/>
      <c r="AR558" s="84"/>
    </row>
    <row r="559" spans="2:44" s="146" customFormat="1" x14ac:dyDescent="0.2">
      <c r="B559" s="94"/>
      <c r="C559" s="94"/>
      <c r="D559" s="94"/>
      <c r="E559" s="94"/>
      <c r="F559" s="85"/>
      <c r="G559" s="85"/>
      <c r="H559" s="85"/>
      <c r="I559" s="85"/>
      <c r="J559" s="85"/>
      <c r="K559" s="85"/>
      <c r="L559" s="85"/>
      <c r="M559" s="85"/>
      <c r="N559" s="86"/>
      <c r="O559" s="86"/>
      <c r="P559" s="86"/>
      <c r="Q559" s="86"/>
      <c r="R559" s="87"/>
      <c r="S559" s="98"/>
      <c r="T559" s="141"/>
      <c r="U559" s="120"/>
      <c r="V559" s="135"/>
      <c r="W559" s="85"/>
      <c r="X559" s="118"/>
      <c r="Z559" s="82"/>
      <c r="AA559" s="82"/>
      <c r="AB559" s="145"/>
      <c r="AC559" s="143"/>
      <c r="AD559" s="152"/>
      <c r="AE559" s="152"/>
      <c r="AF559" s="152"/>
      <c r="AH559" s="84"/>
      <c r="AI559" s="84"/>
      <c r="AJ559" s="84"/>
      <c r="AK559" s="84"/>
      <c r="AL559" s="84"/>
      <c r="AM559" s="84"/>
      <c r="AN559" s="84"/>
      <c r="AO559" s="84"/>
      <c r="AP559" s="84"/>
      <c r="AQ559" s="84"/>
      <c r="AR559" s="84"/>
    </row>
    <row r="560" spans="2:44" s="146" customFormat="1" x14ac:dyDescent="0.2">
      <c r="B560" s="94"/>
      <c r="C560" s="94"/>
      <c r="D560" s="94"/>
      <c r="E560" s="94"/>
      <c r="F560" s="85"/>
      <c r="G560" s="85"/>
      <c r="H560" s="85"/>
      <c r="I560" s="85"/>
      <c r="J560" s="85"/>
      <c r="K560" s="85"/>
      <c r="L560" s="85"/>
      <c r="M560" s="85"/>
      <c r="N560" s="86"/>
      <c r="O560" s="86"/>
      <c r="P560" s="86"/>
      <c r="Q560" s="86"/>
      <c r="R560" s="87"/>
      <c r="S560" s="98"/>
      <c r="T560" s="141"/>
      <c r="U560" s="120"/>
      <c r="V560" s="135"/>
      <c r="W560" s="85"/>
      <c r="X560" s="118"/>
      <c r="Z560" s="82"/>
      <c r="AA560" s="82"/>
      <c r="AB560" s="145"/>
      <c r="AC560" s="143"/>
      <c r="AD560" s="152"/>
      <c r="AE560" s="152"/>
      <c r="AF560" s="152"/>
      <c r="AH560" s="84"/>
      <c r="AI560" s="84"/>
      <c r="AJ560" s="84"/>
      <c r="AK560" s="84"/>
      <c r="AL560" s="84"/>
      <c r="AM560" s="84"/>
      <c r="AN560" s="84"/>
      <c r="AO560" s="84"/>
      <c r="AP560" s="84"/>
      <c r="AQ560" s="84"/>
      <c r="AR560" s="84"/>
    </row>
    <row r="561" spans="2:44" s="146" customFormat="1" x14ac:dyDescent="0.2">
      <c r="B561" s="94"/>
      <c r="C561" s="94"/>
      <c r="D561" s="94"/>
      <c r="E561" s="94"/>
      <c r="F561" s="85"/>
      <c r="G561" s="85"/>
      <c r="H561" s="85"/>
      <c r="I561" s="85"/>
      <c r="J561" s="85"/>
      <c r="K561" s="85"/>
      <c r="L561" s="85"/>
      <c r="M561" s="85"/>
      <c r="N561" s="86"/>
      <c r="O561" s="86"/>
      <c r="P561" s="86"/>
      <c r="Q561" s="86"/>
      <c r="R561" s="87"/>
      <c r="S561" s="98"/>
      <c r="T561" s="141"/>
      <c r="U561" s="120"/>
      <c r="V561" s="135"/>
      <c r="W561" s="85"/>
      <c r="X561" s="118"/>
      <c r="Z561" s="82"/>
      <c r="AA561" s="82"/>
      <c r="AB561" s="145"/>
      <c r="AC561" s="143"/>
      <c r="AD561" s="152"/>
      <c r="AE561" s="152"/>
      <c r="AF561" s="152"/>
      <c r="AH561" s="84"/>
      <c r="AI561" s="84"/>
      <c r="AJ561" s="84"/>
      <c r="AK561" s="84"/>
      <c r="AL561" s="84"/>
      <c r="AM561" s="84"/>
      <c r="AN561" s="84"/>
      <c r="AO561" s="84"/>
      <c r="AP561" s="84"/>
      <c r="AQ561" s="84"/>
      <c r="AR561" s="84"/>
    </row>
    <row r="562" spans="2:44" s="146" customFormat="1" x14ac:dyDescent="0.2">
      <c r="B562" s="94"/>
      <c r="C562" s="94"/>
      <c r="D562" s="94"/>
      <c r="E562" s="94"/>
      <c r="F562" s="85"/>
      <c r="G562" s="85"/>
      <c r="H562" s="85"/>
      <c r="I562" s="85"/>
      <c r="J562" s="85"/>
      <c r="K562" s="85"/>
      <c r="L562" s="85"/>
      <c r="M562" s="85"/>
      <c r="N562" s="86"/>
      <c r="O562" s="86"/>
      <c r="P562" s="86"/>
      <c r="Q562" s="86"/>
      <c r="R562" s="87"/>
      <c r="S562" s="98"/>
      <c r="T562" s="141"/>
      <c r="U562" s="120"/>
      <c r="V562" s="135"/>
      <c r="W562" s="85"/>
      <c r="X562" s="118"/>
      <c r="Z562" s="82"/>
      <c r="AA562" s="82"/>
      <c r="AB562" s="145"/>
      <c r="AC562" s="143"/>
      <c r="AD562" s="152"/>
      <c r="AE562" s="152"/>
      <c r="AF562" s="152"/>
      <c r="AH562" s="84"/>
      <c r="AI562" s="84"/>
      <c r="AJ562" s="84"/>
      <c r="AK562" s="84"/>
      <c r="AL562" s="84"/>
      <c r="AM562" s="84"/>
      <c r="AN562" s="84"/>
      <c r="AO562" s="84"/>
      <c r="AP562" s="84"/>
      <c r="AQ562" s="84"/>
      <c r="AR562" s="84"/>
    </row>
    <row r="563" spans="2:44" s="146" customFormat="1" x14ac:dyDescent="0.2">
      <c r="B563" s="94"/>
      <c r="C563" s="94"/>
      <c r="D563" s="94"/>
      <c r="E563" s="94"/>
      <c r="F563" s="85"/>
      <c r="G563" s="85"/>
      <c r="H563" s="85"/>
      <c r="I563" s="85"/>
      <c r="J563" s="85"/>
      <c r="K563" s="85"/>
      <c r="L563" s="85"/>
      <c r="M563" s="85"/>
      <c r="N563" s="86"/>
      <c r="O563" s="86"/>
      <c r="P563" s="86"/>
      <c r="Q563" s="86"/>
      <c r="R563" s="87"/>
      <c r="S563" s="98"/>
      <c r="T563" s="141"/>
      <c r="U563" s="120"/>
      <c r="V563" s="135"/>
      <c r="W563" s="85"/>
      <c r="X563" s="118"/>
      <c r="Z563" s="82"/>
      <c r="AA563" s="82"/>
      <c r="AB563" s="145"/>
      <c r="AC563" s="143"/>
      <c r="AD563" s="152"/>
      <c r="AE563" s="152"/>
      <c r="AF563" s="152"/>
      <c r="AH563" s="84"/>
      <c r="AI563" s="84"/>
      <c r="AJ563" s="84"/>
      <c r="AK563" s="84"/>
      <c r="AL563" s="84"/>
      <c r="AM563" s="84"/>
      <c r="AN563" s="84"/>
      <c r="AO563" s="84"/>
      <c r="AP563" s="84"/>
      <c r="AQ563" s="84"/>
      <c r="AR563" s="84"/>
    </row>
    <row r="564" spans="2:44" s="146" customFormat="1" x14ac:dyDescent="0.2">
      <c r="B564" s="94"/>
      <c r="C564" s="94"/>
      <c r="D564" s="94"/>
      <c r="E564" s="94"/>
      <c r="F564" s="85"/>
      <c r="G564" s="85"/>
      <c r="H564" s="85"/>
      <c r="I564" s="85"/>
      <c r="J564" s="85"/>
      <c r="K564" s="85"/>
      <c r="L564" s="85"/>
      <c r="M564" s="85"/>
      <c r="N564" s="86"/>
      <c r="O564" s="86"/>
      <c r="P564" s="86"/>
      <c r="Q564" s="86"/>
      <c r="R564" s="87"/>
      <c r="S564" s="98"/>
      <c r="T564" s="141"/>
      <c r="U564" s="120"/>
      <c r="V564" s="135"/>
      <c r="W564" s="85"/>
      <c r="X564" s="118"/>
      <c r="Z564" s="82"/>
      <c r="AA564" s="82"/>
      <c r="AB564" s="145"/>
      <c r="AC564" s="143"/>
      <c r="AD564" s="152"/>
      <c r="AE564" s="152"/>
      <c r="AF564" s="152"/>
      <c r="AH564" s="84"/>
      <c r="AI564" s="84"/>
      <c r="AJ564" s="84"/>
      <c r="AK564" s="84"/>
      <c r="AL564" s="84"/>
      <c r="AM564" s="84"/>
      <c r="AN564" s="84"/>
      <c r="AO564" s="84"/>
      <c r="AP564" s="84"/>
      <c r="AQ564" s="84"/>
      <c r="AR564" s="84"/>
    </row>
    <row r="565" spans="2:44" s="146" customFormat="1" x14ac:dyDescent="0.2">
      <c r="B565" s="94"/>
      <c r="C565" s="94"/>
      <c r="D565" s="94"/>
      <c r="E565" s="94"/>
      <c r="F565" s="85"/>
      <c r="G565" s="85"/>
      <c r="H565" s="85"/>
      <c r="I565" s="85"/>
      <c r="J565" s="85"/>
      <c r="K565" s="85"/>
      <c r="L565" s="85"/>
      <c r="M565" s="85"/>
      <c r="N565" s="86"/>
      <c r="O565" s="86"/>
      <c r="P565" s="86"/>
      <c r="Q565" s="86"/>
      <c r="R565" s="87"/>
      <c r="S565" s="98"/>
      <c r="T565" s="141"/>
      <c r="U565" s="120"/>
      <c r="V565" s="135"/>
      <c r="W565" s="85"/>
      <c r="X565" s="118"/>
      <c r="Z565" s="82"/>
      <c r="AA565" s="82"/>
      <c r="AB565" s="145"/>
      <c r="AC565" s="143"/>
      <c r="AD565" s="152"/>
      <c r="AE565" s="152"/>
      <c r="AF565" s="152"/>
      <c r="AH565" s="84"/>
      <c r="AI565" s="84"/>
      <c r="AJ565" s="84"/>
      <c r="AK565" s="84"/>
      <c r="AL565" s="84"/>
      <c r="AM565" s="84"/>
      <c r="AN565" s="84"/>
      <c r="AO565" s="84"/>
      <c r="AP565" s="84"/>
      <c r="AQ565" s="84"/>
      <c r="AR565" s="84"/>
    </row>
    <row r="566" spans="2:44" s="146" customFormat="1" x14ac:dyDescent="0.2">
      <c r="B566" s="94"/>
      <c r="C566" s="94"/>
      <c r="D566" s="94"/>
      <c r="E566" s="94"/>
      <c r="F566" s="85"/>
      <c r="G566" s="85"/>
      <c r="H566" s="85"/>
      <c r="I566" s="85"/>
      <c r="J566" s="85"/>
      <c r="K566" s="85"/>
      <c r="L566" s="85"/>
      <c r="M566" s="85"/>
      <c r="N566" s="86"/>
      <c r="O566" s="86"/>
      <c r="P566" s="86"/>
      <c r="Q566" s="86"/>
      <c r="R566" s="87"/>
      <c r="S566" s="98"/>
      <c r="T566" s="141"/>
      <c r="U566" s="120"/>
      <c r="V566" s="135"/>
      <c r="W566" s="85"/>
      <c r="X566" s="118"/>
      <c r="Z566" s="82"/>
      <c r="AA566" s="82"/>
      <c r="AB566" s="145"/>
      <c r="AC566" s="143"/>
      <c r="AD566" s="152"/>
      <c r="AE566" s="152"/>
      <c r="AF566" s="152"/>
      <c r="AH566" s="84"/>
      <c r="AI566" s="84"/>
      <c r="AJ566" s="84"/>
      <c r="AK566" s="84"/>
      <c r="AL566" s="84"/>
      <c r="AM566" s="84"/>
      <c r="AN566" s="84"/>
      <c r="AO566" s="84"/>
      <c r="AP566" s="84"/>
      <c r="AQ566" s="84"/>
      <c r="AR566" s="84"/>
    </row>
    <row r="567" spans="2:44" s="146" customFormat="1" x14ac:dyDescent="0.2">
      <c r="B567" s="94"/>
      <c r="C567" s="94"/>
      <c r="D567" s="94"/>
      <c r="E567" s="94"/>
      <c r="F567" s="85"/>
      <c r="G567" s="85"/>
      <c r="H567" s="85"/>
      <c r="I567" s="85"/>
      <c r="J567" s="85"/>
      <c r="K567" s="85"/>
      <c r="L567" s="85"/>
      <c r="M567" s="85"/>
      <c r="N567" s="86"/>
      <c r="O567" s="86"/>
      <c r="P567" s="86"/>
      <c r="Q567" s="86"/>
      <c r="R567" s="87"/>
      <c r="S567" s="98"/>
      <c r="T567" s="141"/>
      <c r="U567" s="120"/>
      <c r="V567" s="135"/>
      <c r="W567" s="85"/>
      <c r="X567" s="118"/>
      <c r="Z567" s="82"/>
      <c r="AA567" s="82"/>
      <c r="AB567" s="145"/>
      <c r="AC567" s="143"/>
      <c r="AD567" s="152"/>
      <c r="AE567" s="152"/>
      <c r="AF567" s="152"/>
      <c r="AH567" s="84"/>
      <c r="AI567" s="84"/>
      <c r="AJ567" s="84"/>
      <c r="AK567" s="84"/>
      <c r="AL567" s="84"/>
      <c r="AM567" s="84"/>
      <c r="AN567" s="84"/>
      <c r="AO567" s="84"/>
      <c r="AP567" s="84"/>
      <c r="AQ567" s="84"/>
      <c r="AR567" s="84"/>
    </row>
    <row r="568" spans="2:44" s="146" customFormat="1" x14ac:dyDescent="0.2">
      <c r="B568" s="94"/>
      <c r="C568" s="94"/>
      <c r="D568" s="94"/>
      <c r="E568" s="94"/>
      <c r="F568" s="85"/>
      <c r="G568" s="85"/>
      <c r="H568" s="85"/>
      <c r="I568" s="85"/>
      <c r="J568" s="85"/>
      <c r="K568" s="85"/>
      <c r="L568" s="85"/>
      <c r="M568" s="85"/>
      <c r="N568" s="86"/>
      <c r="O568" s="86"/>
      <c r="P568" s="86"/>
      <c r="Q568" s="86"/>
      <c r="R568" s="87"/>
      <c r="S568" s="98"/>
      <c r="T568" s="141"/>
      <c r="U568" s="120"/>
      <c r="V568" s="135"/>
      <c r="W568" s="85"/>
      <c r="X568" s="118"/>
      <c r="Z568" s="82"/>
      <c r="AA568" s="82"/>
      <c r="AB568" s="145"/>
      <c r="AC568" s="143"/>
      <c r="AD568" s="152"/>
      <c r="AE568" s="152"/>
      <c r="AF568" s="152"/>
      <c r="AH568" s="84"/>
      <c r="AI568" s="84"/>
      <c r="AJ568" s="84"/>
      <c r="AK568" s="84"/>
      <c r="AL568" s="84"/>
      <c r="AM568" s="84"/>
      <c r="AN568" s="84"/>
      <c r="AO568" s="84"/>
      <c r="AP568" s="84"/>
      <c r="AQ568" s="84"/>
      <c r="AR568" s="84"/>
    </row>
    <row r="569" spans="2:44" s="146" customFormat="1" x14ac:dyDescent="0.2">
      <c r="B569" s="94"/>
      <c r="C569" s="94"/>
      <c r="D569" s="94"/>
      <c r="E569" s="94"/>
      <c r="F569" s="85"/>
      <c r="G569" s="85"/>
      <c r="H569" s="85"/>
      <c r="I569" s="85"/>
      <c r="J569" s="85"/>
      <c r="K569" s="85"/>
      <c r="L569" s="85"/>
      <c r="M569" s="85"/>
      <c r="N569" s="86"/>
      <c r="O569" s="86"/>
      <c r="P569" s="86"/>
      <c r="Q569" s="86"/>
      <c r="R569" s="87"/>
      <c r="S569" s="98"/>
      <c r="T569" s="141"/>
      <c r="U569" s="120"/>
      <c r="V569" s="135"/>
      <c r="W569" s="85"/>
      <c r="X569" s="118"/>
      <c r="Z569" s="82"/>
      <c r="AA569" s="82"/>
      <c r="AB569" s="145"/>
      <c r="AC569" s="143"/>
      <c r="AD569" s="152"/>
      <c r="AE569" s="152"/>
      <c r="AF569" s="152"/>
      <c r="AH569" s="84"/>
      <c r="AI569" s="84"/>
      <c r="AJ569" s="84"/>
      <c r="AK569" s="84"/>
      <c r="AL569" s="84"/>
      <c r="AM569" s="84"/>
      <c r="AN569" s="84"/>
      <c r="AO569" s="84"/>
      <c r="AP569" s="84"/>
      <c r="AQ569" s="84"/>
      <c r="AR569" s="84"/>
    </row>
    <row r="570" spans="2:44" s="146" customFormat="1" x14ac:dyDescent="0.2">
      <c r="B570" s="94"/>
      <c r="C570" s="94"/>
      <c r="D570" s="94"/>
      <c r="E570" s="94"/>
      <c r="F570" s="85"/>
      <c r="G570" s="85"/>
      <c r="H570" s="85"/>
      <c r="I570" s="85"/>
      <c r="J570" s="85"/>
      <c r="K570" s="85"/>
      <c r="L570" s="85"/>
      <c r="M570" s="85"/>
      <c r="N570" s="86"/>
      <c r="O570" s="86"/>
      <c r="P570" s="86"/>
      <c r="Q570" s="86"/>
      <c r="R570" s="87"/>
      <c r="S570" s="98"/>
      <c r="T570" s="141"/>
      <c r="U570" s="120"/>
      <c r="V570" s="135"/>
      <c r="W570" s="85"/>
      <c r="X570" s="118"/>
      <c r="Z570" s="82"/>
      <c r="AA570" s="82"/>
      <c r="AB570" s="145"/>
      <c r="AC570" s="143"/>
      <c r="AD570" s="152"/>
      <c r="AE570" s="152"/>
      <c r="AF570" s="152"/>
      <c r="AH570" s="84"/>
      <c r="AI570" s="84"/>
      <c r="AJ570" s="84"/>
      <c r="AK570" s="84"/>
      <c r="AL570" s="84"/>
      <c r="AM570" s="84"/>
      <c r="AN570" s="84"/>
      <c r="AO570" s="84"/>
      <c r="AP570" s="84"/>
      <c r="AQ570" s="84"/>
      <c r="AR570" s="84"/>
    </row>
    <row r="571" spans="2:44" s="146" customFormat="1" x14ac:dyDescent="0.2">
      <c r="B571" s="94"/>
      <c r="C571" s="94"/>
      <c r="D571" s="94"/>
      <c r="E571" s="94"/>
      <c r="F571" s="85"/>
      <c r="G571" s="85"/>
      <c r="H571" s="85"/>
      <c r="I571" s="85"/>
      <c r="J571" s="85"/>
      <c r="K571" s="85"/>
      <c r="L571" s="85"/>
      <c r="M571" s="85"/>
      <c r="N571" s="86"/>
      <c r="O571" s="86"/>
      <c r="P571" s="86"/>
      <c r="Q571" s="86"/>
      <c r="R571" s="87"/>
      <c r="S571" s="98"/>
      <c r="T571" s="141"/>
      <c r="U571" s="120"/>
      <c r="V571" s="135"/>
      <c r="W571" s="85"/>
      <c r="X571" s="118"/>
      <c r="Z571" s="82"/>
      <c r="AA571" s="82"/>
      <c r="AB571" s="145"/>
      <c r="AC571" s="143"/>
      <c r="AD571" s="152"/>
      <c r="AE571" s="152"/>
      <c r="AF571" s="152"/>
      <c r="AH571" s="84"/>
      <c r="AI571" s="84"/>
      <c r="AJ571" s="84"/>
      <c r="AK571" s="84"/>
      <c r="AL571" s="84"/>
      <c r="AM571" s="84"/>
      <c r="AN571" s="84"/>
      <c r="AO571" s="84"/>
      <c r="AP571" s="84"/>
      <c r="AQ571" s="84"/>
      <c r="AR571" s="84"/>
    </row>
    <row r="572" spans="2:44" s="146" customFormat="1" x14ac:dyDescent="0.2">
      <c r="B572" s="94"/>
      <c r="C572" s="94"/>
      <c r="D572" s="94"/>
      <c r="E572" s="94"/>
      <c r="F572" s="85"/>
      <c r="G572" s="85"/>
      <c r="H572" s="85"/>
      <c r="I572" s="85"/>
      <c r="J572" s="85"/>
      <c r="K572" s="85"/>
      <c r="L572" s="85"/>
      <c r="M572" s="85"/>
      <c r="N572" s="86"/>
      <c r="O572" s="86"/>
      <c r="P572" s="86"/>
      <c r="Q572" s="86"/>
      <c r="R572" s="87"/>
      <c r="S572" s="98"/>
      <c r="T572" s="141"/>
      <c r="U572" s="120"/>
      <c r="V572" s="135"/>
      <c r="W572" s="85"/>
      <c r="X572" s="118"/>
      <c r="Z572" s="82"/>
      <c r="AA572" s="82"/>
      <c r="AB572" s="145"/>
      <c r="AC572" s="143"/>
      <c r="AD572" s="152"/>
      <c r="AE572" s="152"/>
      <c r="AF572" s="152"/>
      <c r="AH572" s="84"/>
      <c r="AI572" s="84"/>
      <c r="AJ572" s="84"/>
      <c r="AK572" s="84"/>
      <c r="AL572" s="84"/>
      <c r="AM572" s="84"/>
      <c r="AN572" s="84"/>
      <c r="AO572" s="84"/>
      <c r="AP572" s="84"/>
      <c r="AQ572" s="84"/>
      <c r="AR572" s="84"/>
    </row>
    <row r="573" spans="2:44" s="146" customFormat="1" x14ac:dyDescent="0.2">
      <c r="B573" s="94"/>
      <c r="C573" s="94"/>
      <c r="D573" s="94"/>
      <c r="E573" s="94"/>
      <c r="F573" s="85"/>
      <c r="G573" s="85"/>
      <c r="H573" s="85"/>
      <c r="I573" s="85"/>
      <c r="J573" s="85"/>
      <c r="K573" s="85"/>
      <c r="L573" s="85"/>
      <c r="M573" s="85"/>
      <c r="N573" s="86"/>
      <c r="O573" s="86"/>
      <c r="P573" s="86"/>
      <c r="Q573" s="86"/>
      <c r="R573" s="87"/>
      <c r="S573" s="98"/>
      <c r="T573" s="141"/>
      <c r="U573" s="120"/>
      <c r="V573" s="135"/>
      <c r="W573" s="85"/>
      <c r="X573" s="118"/>
      <c r="Z573" s="82"/>
      <c r="AA573" s="82"/>
      <c r="AB573" s="145"/>
      <c r="AC573" s="143"/>
      <c r="AD573" s="152"/>
      <c r="AE573" s="152"/>
      <c r="AF573" s="152"/>
      <c r="AH573" s="84"/>
      <c r="AI573" s="84"/>
      <c r="AJ573" s="84"/>
      <c r="AK573" s="84"/>
      <c r="AL573" s="84"/>
      <c r="AM573" s="84"/>
      <c r="AN573" s="84"/>
      <c r="AO573" s="84"/>
      <c r="AP573" s="84"/>
      <c r="AQ573" s="84"/>
      <c r="AR573" s="84"/>
    </row>
    <row r="574" spans="2:44" s="146" customFormat="1" x14ac:dyDescent="0.2">
      <c r="B574" s="94"/>
      <c r="C574" s="94"/>
      <c r="D574" s="94"/>
      <c r="E574" s="94"/>
      <c r="F574" s="85"/>
      <c r="G574" s="85"/>
      <c r="H574" s="85"/>
      <c r="I574" s="85"/>
      <c r="J574" s="85"/>
      <c r="K574" s="85"/>
      <c r="L574" s="85"/>
      <c r="M574" s="85"/>
      <c r="N574" s="86"/>
      <c r="O574" s="86"/>
      <c r="P574" s="86"/>
      <c r="Q574" s="86"/>
      <c r="R574" s="87"/>
      <c r="S574" s="98"/>
      <c r="T574" s="141"/>
      <c r="U574" s="120"/>
      <c r="V574" s="135"/>
      <c r="W574" s="85"/>
      <c r="X574" s="118"/>
      <c r="Z574" s="82"/>
      <c r="AA574" s="82"/>
      <c r="AB574" s="145"/>
      <c r="AC574" s="143"/>
      <c r="AD574" s="152"/>
      <c r="AE574" s="152"/>
      <c r="AF574" s="152"/>
      <c r="AH574" s="84"/>
      <c r="AI574" s="84"/>
      <c r="AJ574" s="84"/>
      <c r="AK574" s="84"/>
      <c r="AL574" s="84"/>
      <c r="AM574" s="84"/>
      <c r="AN574" s="84"/>
      <c r="AO574" s="84"/>
      <c r="AP574" s="84"/>
      <c r="AQ574" s="84"/>
      <c r="AR574" s="84"/>
    </row>
    <row r="575" spans="2:44" s="146" customFormat="1" x14ac:dyDescent="0.2">
      <c r="B575" s="94"/>
      <c r="C575" s="94"/>
      <c r="D575" s="94"/>
      <c r="E575" s="94"/>
      <c r="F575" s="85"/>
      <c r="G575" s="85"/>
      <c r="H575" s="85"/>
      <c r="I575" s="85"/>
      <c r="J575" s="85"/>
      <c r="K575" s="85"/>
      <c r="L575" s="85"/>
      <c r="M575" s="85"/>
      <c r="N575" s="86"/>
      <c r="O575" s="86"/>
      <c r="P575" s="86"/>
      <c r="Q575" s="86"/>
      <c r="R575" s="87"/>
      <c r="S575" s="98"/>
      <c r="T575" s="141"/>
      <c r="U575" s="120"/>
      <c r="V575" s="135"/>
      <c r="W575" s="85"/>
      <c r="X575" s="118"/>
      <c r="Z575" s="82"/>
      <c r="AA575" s="82"/>
      <c r="AB575" s="145"/>
      <c r="AC575" s="143"/>
      <c r="AD575" s="152"/>
      <c r="AE575" s="152"/>
      <c r="AF575" s="152"/>
      <c r="AH575" s="84"/>
      <c r="AI575" s="84"/>
      <c r="AJ575" s="84"/>
      <c r="AK575" s="84"/>
      <c r="AL575" s="84"/>
      <c r="AM575" s="84"/>
      <c r="AN575" s="84"/>
      <c r="AO575" s="84"/>
      <c r="AP575" s="84"/>
      <c r="AQ575" s="84"/>
      <c r="AR575" s="84"/>
    </row>
    <row r="576" spans="2:44" s="146" customFormat="1" x14ac:dyDescent="0.2">
      <c r="B576" s="94"/>
      <c r="C576" s="94"/>
      <c r="D576" s="94"/>
      <c r="E576" s="94"/>
      <c r="F576" s="85"/>
      <c r="G576" s="85"/>
      <c r="H576" s="85"/>
      <c r="I576" s="85"/>
      <c r="J576" s="85"/>
      <c r="K576" s="85"/>
      <c r="L576" s="85"/>
      <c r="M576" s="85"/>
      <c r="N576" s="86"/>
      <c r="O576" s="86"/>
      <c r="P576" s="86"/>
      <c r="Q576" s="86"/>
      <c r="R576" s="87"/>
      <c r="S576" s="98"/>
      <c r="T576" s="141"/>
      <c r="U576" s="120"/>
      <c r="V576" s="135"/>
      <c r="W576" s="85"/>
      <c r="X576" s="118"/>
      <c r="Z576" s="82"/>
      <c r="AA576" s="82"/>
      <c r="AB576" s="145"/>
      <c r="AC576" s="143"/>
      <c r="AD576" s="152"/>
      <c r="AE576" s="152"/>
      <c r="AF576" s="152"/>
      <c r="AH576" s="84"/>
      <c r="AI576" s="84"/>
      <c r="AJ576" s="84"/>
      <c r="AK576" s="84"/>
      <c r="AL576" s="84"/>
      <c r="AM576" s="84"/>
      <c r="AN576" s="84"/>
      <c r="AO576" s="84"/>
      <c r="AP576" s="84"/>
      <c r="AQ576" s="84"/>
      <c r="AR576" s="84"/>
    </row>
    <row r="577" spans="2:44" s="146" customFormat="1" x14ac:dyDescent="0.2">
      <c r="B577" s="94"/>
      <c r="C577" s="94"/>
      <c r="D577" s="94"/>
      <c r="E577" s="94"/>
      <c r="F577" s="85"/>
      <c r="G577" s="85"/>
      <c r="H577" s="85"/>
      <c r="I577" s="85"/>
      <c r="J577" s="85"/>
      <c r="K577" s="85"/>
      <c r="L577" s="85"/>
      <c r="M577" s="85"/>
      <c r="N577" s="86"/>
      <c r="O577" s="86"/>
      <c r="P577" s="86"/>
      <c r="Q577" s="86"/>
      <c r="R577" s="87"/>
      <c r="S577" s="98"/>
      <c r="T577" s="141"/>
      <c r="U577" s="120"/>
      <c r="V577" s="135"/>
      <c r="W577" s="85"/>
      <c r="X577" s="118"/>
      <c r="Z577" s="82"/>
      <c r="AA577" s="82"/>
      <c r="AB577" s="145"/>
      <c r="AC577" s="143"/>
      <c r="AD577" s="152"/>
      <c r="AE577" s="152"/>
      <c r="AF577" s="152"/>
      <c r="AH577" s="84"/>
      <c r="AI577" s="84"/>
      <c r="AJ577" s="84"/>
      <c r="AK577" s="84"/>
      <c r="AL577" s="84"/>
      <c r="AM577" s="84"/>
      <c r="AN577" s="84"/>
      <c r="AO577" s="84"/>
      <c r="AP577" s="84"/>
      <c r="AQ577" s="84"/>
      <c r="AR577" s="84"/>
    </row>
    <row r="578" spans="2:44" s="146" customFormat="1" x14ac:dyDescent="0.2">
      <c r="B578" s="94"/>
      <c r="C578" s="94"/>
      <c r="D578" s="94"/>
      <c r="E578" s="94"/>
      <c r="F578" s="85"/>
      <c r="G578" s="85"/>
      <c r="H578" s="85"/>
      <c r="I578" s="85"/>
      <c r="J578" s="85"/>
      <c r="K578" s="85"/>
      <c r="L578" s="85"/>
      <c r="M578" s="85"/>
      <c r="N578" s="86"/>
      <c r="O578" s="86"/>
      <c r="P578" s="86"/>
      <c r="Q578" s="86"/>
      <c r="R578" s="87"/>
      <c r="S578" s="98"/>
      <c r="T578" s="141"/>
      <c r="U578" s="120"/>
      <c r="V578" s="135"/>
      <c r="W578" s="85"/>
      <c r="X578" s="118"/>
      <c r="Z578" s="82"/>
      <c r="AA578" s="82"/>
      <c r="AB578" s="145"/>
      <c r="AC578" s="143"/>
      <c r="AD578" s="152"/>
      <c r="AE578" s="152"/>
      <c r="AF578" s="152"/>
      <c r="AH578" s="84"/>
      <c r="AI578" s="84"/>
      <c r="AJ578" s="84"/>
      <c r="AK578" s="84"/>
      <c r="AL578" s="84"/>
      <c r="AM578" s="84"/>
      <c r="AN578" s="84"/>
      <c r="AO578" s="84"/>
      <c r="AP578" s="84"/>
      <c r="AQ578" s="84"/>
      <c r="AR578" s="84"/>
    </row>
    <row r="579" spans="2:44" s="146" customFormat="1" x14ac:dyDescent="0.2">
      <c r="B579" s="94"/>
      <c r="C579" s="94"/>
      <c r="D579" s="94"/>
      <c r="E579" s="94"/>
      <c r="F579" s="85"/>
      <c r="G579" s="85"/>
      <c r="H579" s="85"/>
      <c r="I579" s="85"/>
      <c r="J579" s="85"/>
      <c r="K579" s="85"/>
      <c r="L579" s="85"/>
      <c r="M579" s="85"/>
      <c r="N579" s="86"/>
      <c r="O579" s="86"/>
      <c r="P579" s="86"/>
      <c r="Q579" s="86"/>
      <c r="R579" s="87"/>
      <c r="S579" s="98"/>
      <c r="T579" s="141"/>
      <c r="U579" s="120"/>
      <c r="V579" s="135"/>
      <c r="W579" s="85"/>
      <c r="X579" s="118"/>
      <c r="Z579" s="82"/>
      <c r="AA579" s="82"/>
      <c r="AB579" s="145"/>
      <c r="AC579" s="143"/>
      <c r="AD579" s="152"/>
      <c r="AE579" s="152"/>
      <c r="AF579" s="152"/>
      <c r="AH579" s="84"/>
      <c r="AI579" s="84"/>
      <c r="AJ579" s="84"/>
      <c r="AK579" s="84"/>
      <c r="AL579" s="84"/>
      <c r="AM579" s="84"/>
      <c r="AN579" s="84"/>
      <c r="AO579" s="84"/>
      <c r="AP579" s="84"/>
      <c r="AQ579" s="84"/>
      <c r="AR579" s="84"/>
    </row>
    <row r="580" spans="2:44" s="146" customFormat="1" x14ac:dyDescent="0.2">
      <c r="B580" s="94"/>
      <c r="C580" s="94"/>
      <c r="D580" s="94"/>
      <c r="E580" s="94"/>
      <c r="F580" s="85"/>
      <c r="G580" s="85"/>
      <c r="H580" s="85"/>
      <c r="I580" s="85"/>
      <c r="J580" s="85"/>
      <c r="K580" s="85"/>
      <c r="L580" s="85"/>
      <c r="M580" s="85"/>
      <c r="N580" s="86"/>
      <c r="O580" s="86"/>
      <c r="P580" s="86"/>
      <c r="Q580" s="86"/>
      <c r="R580" s="87"/>
      <c r="S580" s="98"/>
      <c r="T580" s="141"/>
      <c r="U580" s="120"/>
      <c r="V580" s="135"/>
      <c r="W580" s="85"/>
      <c r="X580" s="118"/>
      <c r="Z580" s="82"/>
      <c r="AA580" s="82"/>
      <c r="AB580" s="145"/>
      <c r="AC580" s="143"/>
      <c r="AD580" s="152"/>
      <c r="AE580" s="152"/>
      <c r="AF580" s="152"/>
      <c r="AH580" s="84"/>
      <c r="AI580" s="84"/>
      <c r="AJ580" s="84"/>
      <c r="AK580" s="84"/>
      <c r="AL580" s="84"/>
      <c r="AM580" s="84"/>
      <c r="AN580" s="84"/>
      <c r="AO580" s="84"/>
      <c r="AP580" s="84"/>
      <c r="AQ580" s="84"/>
      <c r="AR580" s="84"/>
    </row>
    <row r="581" spans="2:44" s="146" customFormat="1" x14ac:dyDescent="0.2">
      <c r="B581" s="94"/>
      <c r="C581" s="94"/>
      <c r="D581" s="94"/>
      <c r="E581" s="94"/>
      <c r="F581" s="85"/>
      <c r="G581" s="85"/>
      <c r="H581" s="85"/>
      <c r="I581" s="85"/>
      <c r="J581" s="85"/>
      <c r="K581" s="85"/>
      <c r="L581" s="85"/>
      <c r="M581" s="85"/>
      <c r="N581" s="86"/>
      <c r="O581" s="86"/>
      <c r="P581" s="86"/>
      <c r="Q581" s="86"/>
      <c r="R581" s="87"/>
      <c r="S581" s="98"/>
      <c r="T581" s="141"/>
      <c r="U581" s="120"/>
      <c r="V581" s="135"/>
      <c r="W581" s="85"/>
      <c r="X581" s="118"/>
      <c r="Z581" s="82"/>
      <c r="AA581" s="82"/>
      <c r="AB581" s="145"/>
      <c r="AC581" s="143"/>
      <c r="AD581" s="152"/>
      <c r="AE581" s="152"/>
      <c r="AF581" s="152"/>
      <c r="AH581" s="84"/>
      <c r="AI581" s="84"/>
      <c r="AJ581" s="84"/>
      <c r="AK581" s="84"/>
      <c r="AL581" s="84"/>
      <c r="AM581" s="84"/>
      <c r="AN581" s="84"/>
      <c r="AO581" s="84"/>
      <c r="AP581" s="84"/>
      <c r="AQ581" s="84"/>
      <c r="AR581" s="84"/>
    </row>
    <row r="582" spans="2:44" s="146" customFormat="1" x14ac:dyDescent="0.2">
      <c r="B582" s="94"/>
      <c r="C582" s="94"/>
      <c r="D582" s="94"/>
      <c r="E582" s="94"/>
      <c r="F582" s="85"/>
      <c r="G582" s="85"/>
      <c r="H582" s="85"/>
      <c r="I582" s="85"/>
      <c r="J582" s="85"/>
      <c r="K582" s="85"/>
      <c r="L582" s="85"/>
      <c r="M582" s="85"/>
      <c r="N582" s="86"/>
      <c r="O582" s="86"/>
      <c r="P582" s="86"/>
      <c r="Q582" s="86"/>
      <c r="R582" s="87"/>
      <c r="S582" s="98"/>
      <c r="T582" s="141"/>
      <c r="U582" s="120"/>
      <c r="V582" s="135"/>
      <c r="W582" s="85"/>
      <c r="X582" s="118"/>
      <c r="Z582" s="82"/>
      <c r="AA582" s="82"/>
      <c r="AB582" s="145"/>
      <c r="AC582" s="143"/>
      <c r="AD582" s="152"/>
      <c r="AE582" s="152"/>
      <c r="AF582" s="152"/>
      <c r="AH582" s="84"/>
      <c r="AI582" s="84"/>
      <c r="AJ582" s="84"/>
      <c r="AK582" s="84"/>
      <c r="AL582" s="84"/>
      <c r="AM582" s="84"/>
      <c r="AN582" s="84"/>
      <c r="AO582" s="84"/>
      <c r="AP582" s="84"/>
      <c r="AQ582" s="84"/>
      <c r="AR582" s="84"/>
    </row>
    <row r="583" spans="2:44" s="146" customFormat="1" x14ac:dyDescent="0.2">
      <c r="B583" s="94"/>
      <c r="C583" s="94"/>
      <c r="D583" s="94"/>
      <c r="E583" s="94"/>
      <c r="F583" s="85"/>
      <c r="G583" s="85"/>
      <c r="H583" s="85"/>
      <c r="I583" s="85"/>
      <c r="J583" s="85"/>
      <c r="K583" s="85"/>
      <c r="L583" s="85"/>
      <c r="M583" s="85"/>
      <c r="N583" s="86"/>
      <c r="O583" s="86"/>
      <c r="P583" s="86"/>
      <c r="Q583" s="86"/>
      <c r="R583" s="87"/>
      <c r="S583" s="98"/>
      <c r="T583" s="141"/>
      <c r="U583" s="120"/>
      <c r="V583" s="135"/>
      <c r="W583" s="85"/>
      <c r="X583" s="118"/>
      <c r="Z583" s="82"/>
      <c r="AA583" s="82"/>
      <c r="AB583" s="145"/>
      <c r="AC583" s="143"/>
      <c r="AD583" s="152"/>
      <c r="AE583" s="152"/>
      <c r="AF583" s="152"/>
      <c r="AH583" s="84"/>
      <c r="AI583" s="84"/>
      <c r="AJ583" s="84"/>
      <c r="AK583" s="84"/>
      <c r="AL583" s="84"/>
      <c r="AM583" s="84"/>
      <c r="AN583" s="84"/>
      <c r="AO583" s="84"/>
      <c r="AP583" s="84"/>
      <c r="AQ583" s="84"/>
      <c r="AR583" s="84"/>
    </row>
    <row r="584" spans="2:44" s="146" customFormat="1" x14ac:dyDescent="0.2">
      <c r="B584" s="94"/>
      <c r="C584" s="94"/>
      <c r="D584" s="94"/>
      <c r="E584" s="94"/>
      <c r="F584" s="85"/>
      <c r="G584" s="85"/>
      <c r="H584" s="85"/>
      <c r="I584" s="85"/>
      <c r="J584" s="85"/>
      <c r="K584" s="85"/>
      <c r="L584" s="85"/>
      <c r="M584" s="85"/>
      <c r="N584" s="86"/>
      <c r="O584" s="86"/>
      <c r="P584" s="86"/>
      <c r="Q584" s="86"/>
      <c r="R584" s="87"/>
      <c r="S584" s="98"/>
      <c r="T584" s="141"/>
      <c r="U584" s="120"/>
      <c r="V584" s="135"/>
      <c r="W584" s="85"/>
      <c r="X584" s="118"/>
      <c r="Z584" s="82"/>
      <c r="AA584" s="82"/>
      <c r="AB584" s="145"/>
      <c r="AC584" s="143"/>
      <c r="AD584" s="152"/>
      <c r="AE584" s="152"/>
      <c r="AF584" s="152"/>
      <c r="AH584" s="84"/>
      <c r="AI584" s="84"/>
      <c r="AJ584" s="84"/>
      <c r="AK584" s="84"/>
      <c r="AL584" s="84"/>
      <c r="AM584" s="84"/>
      <c r="AN584" s="84"/>
      <c r="AO584" s="84"/>
      <c r="AP584" s="84"/>
      <c r="AQ584" s="84"/>
      <c r="AR584" s="84"/>
    </row>
    <row r="585" spans="2:44" s="146" customFormat="1" x14ac:dyDescent="0.2">
      <c r="B585" s="94"/>
      <c r="C585" s="94"/>
      <c r="D585" s="94"/>
      <c r="E585" s="94"/>
      <c r="F585" s="85"/>
      <c r="G585" s="85"/>
      <c r="H585" s="85"/>
      <c r="I585" s="85"/>
      <c r="J585" s="85"/>
      <c r="K585" s="85"/>
      <c r="L585" s="85"/>
      <c r="M585" s="85"/>
      <c r="N585" s="86"/>
      <c r="O585" s="86"/>
      <c r="P585" s="86"/>
      <c r="Q585" s="86"/>
      <c r="R585" s="87"/>
      <c r="S585" s="98"/>
      <c r="T585" s="141"/>
      <c r="U585" s="120"/>
      <c r="V585" s="135"/>
      <c r="W585" s="85"/>
      <c r="X585" s="118"/>
      <c r="Z585" s="82"/>
      <c r="AA585" s="82"/>
      <c r="AB585" s="145"/>
      <c r="AC585" s="143"/>
      <c r="AD585" s="152"/>
      <c r="AE585" s="152"/>
      <c r="AF585" s="152"/>
      <c r="AH585" s="84"/>
      <c r="AI585" s="84"/>
      <c r="AJ585" s="84"/>
      <c r="AK585" s="84"/>
      <c r="AL585" s="84"/>
      <c r="AM585" s="84"/>
      <c r="AN585" s="84"/>
      <c r="AO585" s="84"/>
      <c r="AP585" s="84"/>
      <c r="AQ585" s="84"/>
      <c r="AR585" s="84"/>
    </row>
    <row r="586" spans="2:44" s="146" customFormat="1" x14ac:dyDescent="0.2">
      <c r="B586" s="94"/>
      <c r="C586" s="94"/>
      <c r="D586" s="94"/>
      <c r="E586" s="94"/>
      <c r="F586" s="85"/>
      <c r="G586" s="85"/>
      <c r="H586" s="85"/>
      <c r="I586" s="85"/>
      <c r="J586" s="85"/>
      <c r="K586" s="85"/>
      <c r="L586" s="85"/>
      <c r="M586" s="85"/>
      <c r="N586" s="86"/>
      <c r="O586" s="86"/>
      <c r="P586" s="86"/>
      <c r="Q586" s="86"/>
      <c r="R586" s="87"/>
      <c r="S586" s="98"/>
      <c r="T586" s="141"/>
      <c r="U586" s="120"/>
      <c r="V586" s="135"/>
      <c r="W586" s="85"/>
      <c r="X586" s="118"/>
      <c r="Z586" s="82"/>
      <c r="AA586" s="82"/>
      <c r="AB586" s="145"/>
      <c r="AC586" s="143"/>
      <c r="AD586" s="152"/>
      <c r="AE586" s="152"/>
      <c r="AF586" s="152"/>
      <c r="AH586" s="84"/>
      <c r="AI586" s="84"/>
      <c r="AJ586" s="84"/>
      <c r="AK586" s="84"/>
      <c r="AL586" s="84"/>
      <c r="AM586" s="84"/>
      <c r="AN586" s="84"/>
      <c r="AO586" s="84"/>
      <c r="AP586" s="84"/>
      <c r="AQ586" s="84"/>
      <c r="AR586" s="84"/>
    </row>
    <row r="587" spans="2:44" s="146" customFormat="1" x14ac:dyDescent="0.2">
      <c r="B587" s="94"/>
      <c r="C587" s="94"/>
      <c r="D587" s="94"/>
      <c r="E587" s="94"/>
      <c r="F587" s="85"/>
      <c r="G587" s="85"/>
      <c r="H587" s="85"/>
      <c r="I587" s="85"/>
      <c r="J587" s="85"/>
      <c r="K587" s="85"/>
      <c r="L587" s="85"/>
      <c r="M587" s="85"/>
      <c r="N587" s="86"/>
      <c r="O587" s="86"/>
      <c r="P587" s="86"/>
      <c r="Q587" s="86"/>
      <c r="R587" s="87"/>
      <c r="S587" s="98"/>
      <c r="T587" s="141"/>
      <c r="U587" s="120"/>
      <c r="V587" s="135"/>
      <c r="W587" s="85"/>
      <c r="X587" s="118"/>
      <c r="Z587" s="82"/>
      <c r="AA587" s="82"/>
      <c r="AB587" s="145"/>
      <c r="AC587" s="143"/>
      <c r="AD587" s="152"/>
      <c r="AE587" s="152"/>
      <c r="AF587" s="152"/>
      <c r="AH587" s="84"/>
      <c r="AI587" s="84"/>
      <c r="AJ587" s="84"/>
      <c r="AK587" s="84"/>
      <c r="AL587" s="84"/>
      <c r="AM587" s="84"/>
      <c r="AN587" s="84"/>
      <c r="AO587" s="84"/>
      <c r="AP587" s="84"/>
      <c r="AQ587" s="84"/>
      <c r="AR587" s="84"/>
    </row>
    <row r="588" spans="2:44" s="146" customFormat="1" x14ac:dyDescent="0.2">
      <c r="B588" s="94"/>
      <c r="C588" s="94"/>
      <c r="D588" s="94"/>
      <c r="E588" s="94"/>
      <c r="F588" s="85"/>
      <c r="G588" s="85"/>
      <c r="H588" s="85"/>
      <c r="I588" s="85"/>
      <c r="J588" s="85"/>
      <c r="K588" s="85"/>
      <c r="L588" s="85"/>
      <c r="M588" s="85"/>
      <c r="N588" s="86"/>
      <c r="O588" s="86"/>
      <c r="P588" s="86"/>
      <c r="Q588" s="86"/>
      <c r="R588" s="87"/>
      <c r="S588" s="98"/>
      <c r="T588" s="141"/>
      <c r="U588" s="120"/>
      <c r="V588" s="135"/>
      <c r="W588" s="85"/>
      <c r="X588" s="118"/>
      <c r="Z588" s="82"/>
      <c r="AA588" s="82"/>
      <c r="AB588" s="145"/>
      <c r="AC588" s="143"/>
      <c r="AD588" s="152"/>
      <c r="AE588" s="152"/>
      <c r="AF588" s="152"/>
      <c r="AH588" s="84"/>
      <c r="AI588" s="84"/>
      <c r="AJ588" s="84"/>
      <c r="AK588" s="84"/>
      <c r="AL588" s="84"/>
      <c r="AM588" s="84"/>
      <c r="AN588" s="84"/>
      <c r="AO588" s="84"/>
      <c r="AP588" s="84"/>
      <c r="AQ588" s="84"/>
      <c r="AR588" s="84"/>
    </row>
    <row r="589" spans="2:44" s="146" customFormat="1" x14ac:dyDescent="0.2">
      <c r="B589" s="94"/>
      <c r="C589" s="94"/>
      <c r="D589" s="94"/>
      <c r="E589" s="94"/>
      <c r="F589" s="85"/>
      <c r="G589" s="85"/>
      <c r="H589" s="85"/>
      <c r="I589" s="85"/>
      <c r="J589" s="85"/>
      <c r="K589" s="85"/>
      <c r="L589" s="85"/>
      <c r="M589" s="85"/>
      <c r="N589" s="86"/>
      <c r="O589" s="86"/>
      <c r="P589" s="86"/>
      <c r="Q589" s="86"/>
      <c r="R589" s="87"/>
      <c r="S589" s="98"/>
      <c r="T589" s="141"/>
      <c r="U589" s="120"/>
      <c r="V589" s="135"/>
      <c r="W589" s="85"/>
      <c r="X589" s="118"/>
      <c r="Z589" s="82"/>
      <c r="AA589" s="82"/>
      <c r="AB589" s="145"/>
      <c r="AC589" s="143"/>
      <c r="AD589" s="152"/>
      <c r="AE589" s="152"/>
      <c r="AF589" s="152"/>
      <c r="AH589" s="84"/>
      <c r="AI589" s="84"/>
      <c r="AJ589" s="84"/>
      <c r="AK589" s="84"/>
      <c r="AL589" s="84"/>
      <c r="AM589" s="84"/>
      <c r="AN589" s="84"/>
      <c r="AO589" s="84"/>
      <c r="AP589" s="84"/>
      <c r="AQ589" s="84"/>
      <c r="AR589" s="84"/>
    </row>
    <row r="590" spans="2:44" s="146" customFormat="1" x14ac:dyDescent="0.2">
      <c r="B590" s="94"/>
      <c r="C590" s="94"/>
      <c r="D590" s="94"/>
      <c r="E590" s="94"/>
      <c r="F590" s="85"/>
      <c r="G590" s="85"/>
      <c r="H590" s="85"/>
      <c r="I590" s="85"/>
      <c r="J590" s="85"/>
      <c r="K590" s="85"/>
      <c r="L590" s="85"/>
      <c r="M590" s="85"/>
      <c r="N590" s="86"/>
      <c r="O590" s="86"/>
      <c r="P590" s="86"/>
      <c r="Q590" s="86"/>
      <c r="R590" s="87"/>
      <c r="S590" s="98"/>
      <c r="T590" s="141"/>
      <c r="U590" s="120"/>
      <c r="V590" s="135"/>
      <c r="W590" s="85"/>
      <c r="X590" s="118"/>
      <c r="Z590" s="82"/>
      <c r="AA590" s="82"/>
      <c r="AB590" s="145"/>
      <c r="AC590" s="143"/>
      <c r="AD590" s="152"/>
      <c r="AE590" s="152"/>
      <c r="AF590" s="152"/>
      <c r="AH590" s="84"/>
      <c r="AI590" s="84"/>
      <c r="AJ590" s="84"/>
      <c r="AK590" s="84"/>
      <c r="AL590" s="84"/>
      <c r="AM590" s="84"/>
      <c r="AN590" s="84"/>
      <c r="AO590" s="84"/>
      <c r="AP590" s="84"/>
      <c r="AQ590" s="84"/>
      <c r="AR590" s="84"/>
    </row>
    <row r="591" spans="2:44" s="146" customFormat="1" x14ac:dyDescent="0.2">
      <c r="B591" s="94"/>
      <c r="C591" s="94"/>
      <c r="D591" s="94"/>
      <c r="E591" s="94"/>
      <c r="F591" s="85"/>
      <c r="G591" s="85"/>
      <c r="H591" s="85"/>
      <c r="I591" s="85"/>
      <c r="J591" s="85"/>
      <c r="K591" s="85"/>
      <c r="L591" s="85"/>
      <c r="M591" s="85"/>
      <c r="N591" s="86"/>
      <c r="O591" s="86"/>
      <c r="P591" s="86"/>
      <c r="Q591" s="86"/>
      <c r="R591" s="87"/>
      <c r="S591" s="98"/>
      <c r="T591" s="141"/>
      <c r="U591" s="120"/>
      <c r="V591" s="135"/>
      <c r="W591" s="85"/>
      <c r="X591" s="118"/>
      <c r="Z591" s="82"/>
      <c r="AA591" s="82"/>
      <c r="AB591" s="145"/>
      <c r="AC591" s="143"/>
      <c r="AD591" s="152"/>
      <c r="AE591" s="152"/>
      <c r="AF591" s="152"/>
      <c r="AH591" s="84"/>
      <c r="AI591" s="84"/>
      <c r="AJ591" s="84"/>
      <c r="AK591" s="84"/>
      <c r="AL591" s="84"/>
      <c r="AM591" s="84"/>
      <c r="AN591" s="84"/>
      <c r="AO591" s="84"/>
      <c r="AP591" s="84"/>
      <c r="AQ591" s="84"/>
      <c r="AR591" s="84"/>
    </row>
    <row r="592" spans="2:44" s="146" customFormat="1" x14ac:dyDescent="0.2">
      <c r="B592" s="94"/>
      <c r="C592" s="94"/>
      <c r="D592" s="94"/>
      <c r="E592" s="94"/>
      <c r="F592" s="85"/>
      <c r="G592" s="85"/>
      <c r="H592" s="85"/>
      <c r="I592" s="85"/>
      <c r="J592" s="85"/>
      <c r="K592" s="85"/>
      <c r="L592" s="85"/>
      <c r="M592" s="85"/>
      <c r="N592" s="86"/>
      <c r="O592" s="86"/>
      <c r="P592" s="86"/>
      <c r="Q592" s="86"/>
      <c r="R592" s="87"/>
      <c r="S592" s="98"/>
      <c r="T592" s="141"/>
      <c r="U592" s="120"/>
      <c r="V592" s="135"/>
      <c r="W592" s="85"/>
      <c r="X592" s="118"/>
      <c r="Z592" s="82"/>
      <c r="AA592" s="82"/>
      <c r="AB592" s="145"/>
      <c r="AC592" s="143"/>
      <c r="AD592" s="152"/>
      <c r="AE592" s="152"/>
      <c r="AF592" s="152"/>
      <c r="AH592" s="84"/>
      <c r="AI592" s="84"/>
      <c r="AJ592" s="84"/>
      <c r="AK592" s="84"/>
      <c r="AL592" s="84"/>
      <c r="AM592" s="84"/>
      <c r="AN592" s="84"/>
      <c r="AO592" s="84"/>
      <c r="AP592" s="84"/>
      <c r="AQ592" s="84"/>
      <c r="AR592" s="84"/>
    </row>
    <row r="593" spans="2:44" s="146" customFormat="1" x14ac:dyDescent="0.2">
      <c r="B593" s="94"/>
      <c r="C593" s="94"/>
      <c r="D593" s="94"/>
      <c r="E593" s="94"/>
      <c r="F593" s="85"/>
      <c r="G593" s="85"/>
      <c r="H593" s="85"/>
      <c r="I593" s="85"/>
      <c r="J593" s="85"/>
      <c r="K593" s="85"/>
      <c r="L593" s="85"/>
      <c r="M593" s="85"/>
      <c r="N593" s="86"/>
      <c r="O593" s="86"/>
      <c r="P593" s="86"/>
      <c r="Q593" s="86"/>
      <c r="R593" s="87"/>
      <c r="S593" s="98"/>
      <c r="T593" s="141"/>
      <c r="U593" s="120"/>
      <c r="V593" s="135"/>
      <c r="W593" s="85"/>
      <c r="X593" s="118"/>
      <c r="Z593" s="82"/>
      <c r="AA593" s="82"/>
      <c r="AB593" s="145"/>
      <c r="AC593" s="143"/>
      <c r="AD593" s="152"/>
      <c r="AE593" s="152"/>
      <c r="AF593" s="152"/>
      <c r="AH593" s="84"/>
      <c r="AI593" s="84"/>
      <c r="AJ593" s="84"/>
      <c r="AK593" s="84"/>
      <c r="AL593" s="84"/>
      <c r="AM593" s="84"/>
      <c r="AN593" s="84"/>
      <c r="AO593" s="84"/>
      <c r="AP593" s="84"/>
      <c r="AQ593" s="84"/>
      <c r="AR593" s="84"/>
    </row>
    <row r="594" spans="2:44" s="146" customFormat="1" x14ac:dyDescent="0.2">
      <c r="B594" s="94"/>
      <c r="C594" s="94"/>
      <c r="D594" s="94"/>
      <c r="E594" s="94"/>
      <c r="F594" s="85"/>
      <c r="G594" s="85"/>
      <c r="H594" s="85"/>
      <c r="I594" s="85"/>
      <c r="J594" s="85"/>
      <c r="K594" s="85"/>
      <c r="L594" s="85"/>
      <c r="M594" s="85"/>
      <c r="N594" s="86"/>
      <c r="O594" s="86"/>
      <c r="P594" s="86"/>
      <c r="Q594" s="86"/>
      <c r="R594" s="87"/>
      <c r="S594" s="98"/>
      <c r="T594" s="141"/>
      <c r="U594" s="120"/>
      <c r="V594" s="135"/>
      <c r="W594" s="85"/>
      <c r="X594" s="118"/>
      <c r="Z594" s="82"/>
      <c r="AA594" s="82"/>
      <c r="AB594" s="145"/>
      <c r="AC594" s="143"/>
      <c r="AD594" s="152"/>
      <c r="AE594" s="152"/>
      <c r="AF594" s="152"/>
      <c r="AH594" s="84"/>
      <c r="AI594" s="84"/>
      <c r="AJ594" s="84"/>
      <c r="AK594" s="84"/>
      <c r="AL594" s="84"/>
      <c r="AM594" s="84"/>
      <c r="AN594" s="84"/>
      <c r="AO594" s="84"/>
      <c r="AP594" s="84"/>
      <c r="AQ594" s="84"/>
      <c r="AR594" s="84"/>
    </row>
    <row r="595" spans="2:44" s="146" customFormat="1" x14ac:dyDescent="0.2">
      <c r="B595" s="94"/>
      <c r="C595" s="94"/>
      <c r="D595" s="94"/>
      <c r="E595" s="94"/>
      <c r="F595" s="85"/>
      <c r="G595" s="85"/>
      <c r="H595" s="85"/>
      <c r="I595" s="85"/>
      <c r="J595" s="85"/>
      <c r="K595" s="85"/>
      <c r="L595" s="85"/>
      <c r="M595" s="85"/>
      <c r="N595" s="86"/>
      <c r="O595" s="86"/>
      <c r="P595" s="86"/>
      <c r="Q595" s="86"/>
      <c r="R595" s="87"/>
      <c r="S595" s="98"/>
      <c r="T595" s="141"/>
      <c r="U595" s="120"/>
      <c r="V595" s="135"/>
      <c r="W595" s="85"/>
      <c r="X595" s="118"/>
      <c r="Z595" s="82"/>
      <c r="AA595" s="82"/>
      <c r="AB595" s="145"/>
      <c r="AC595" s="143"/>
      <c r="AD595" s="152"/>
      <c r="AE595" s="152"/>
      <c r="AF595" s="152"/>
      <c r="AH595" s="84"/>
      <c r="AI595" s="84"/>
      <c r="AJ595" s="84"/>
      <c r="AK595" s="84"/>
      <c r="AL595" s="84"/>
      <c r="AM595" s="84"/>
      <c r="AN595" s="84"/>
      <c r="AO595" s="84"/>
      <c r="AP595" s="84"/>
      <c r="AQ595" s="84"/>
      <c r="AR595" s="84"/>
    </row>
    <row r="596" spans="2:44" s="146" customFormat="1" x14ac:dyDescent="0.2">
      <c r="B596" s="94"/>
      <c r="C596" s="94"/>
      <c r="D596" s="94"/>
      <c r="E596" s="94"/>
      <c r="F596" s="85"/>
      <c r="G596" s="85"/>
      <c r="H596" s="85"/>
      <c r="I596" s="85"/>
      <c r="J596" s="85"/>
      <c r="K596" s="85"/>
      <c r="L596" s="85"/>
      <c r="M596" s="85"/>
      <c r="N596" s="86"/>
      <c r="O596" s="86"/>
      <c r="P596" s="86"/>
      <c r="Q596" s="86"/>
      <c r="R596" s="87"/>
      <c r="S596" s="98"/>
      <c r="T596" s="141"/>
      <c r="U596" s="120"/>
      <c r="V596" s="135"/>
      <c r="W596" s="85"/>
      <c r="X596" s="118"/>
      <c r="Z596" s="82"/>
      <c r="AA596" s="82"/>
      <c r="AB596" s="145"/>
      <c r="AC596" s="143"/>
      <c r="AD596" s="152"/>
      <c r="AE596" s="152"/>
      <c r="AF596" s="152"/>
      <c r="AH596" s="84"/>
      <c r="AI596" s="84"/>
      <c r="AJ596" s="84"/>
      <c r="AK596" s="84"/>
      <c r="AL596" s="84"/>
      <c r="AM596" s="84"/>
      <c r="AN596" s="84"/>
      <c r="AO596" s="84"/>
      <c r="AP596" s="84"/>
      <c r="AQ596" s="84"/>
      <c r="AR596" s="84"/>
    </row>
    <row r="597" spans="2:44" s="146" customFormat="1" x14ac:dyDescent="0.2">
      <c r="B597" s="94"/>
      <c r="C597" s="94"/>
      <c r="D597" s="94"/>
      <c r="E597" s="94"/>
      <c r="F597" s="85"/>
      <c r="G597" s="85"/>
      <c r="H597" s="85"/>
      <c r="I597" s="85"/>
      <c r="J597" s="85"/>
      <c r="K597" s="85"/>
      <c r="L597" s="85"/>
      <c r="M597" s="85"/>
      <c r="N597" s="86"/>
      <c r="O597" s="86"/>
      <c r="P597" s="86"/>
      <c r="Q597" s="86"/>
      <c r="R597" s="87"/>
      <c r="S597" s="98"/>
      <c r="T597" s="141"/>
      <c r="U597" s="120"/>
      <c r="V597" s="135"/>
      <c r="W597" s="85"/>
      <c r="X597" s="118"/>
      <c r="Z597" s="82"/>
      <c r="AA597" s="82"/>
      <c r="AB597" s="145"/>
      <c r="AC597" s="143"/>
      <c r="AD597" s="152"/>
      <c r="AE597" s="152"/>
      <c r="AF597" s="152"/>
      <c r="AH597" s="84"/>
      <c r="AI597" s="84"/>
      <c r="AJ597" s="84"/>
      <c r="AK597" s="84"/>
      <c r="AL597" s="84"/>
      <c r="AM597" s="84"/>
      <c r="AN597" s="84"/>
      <c r="AO597" s="84"/>
      <c r="AP597" s="84"/>
      <c r="AQ597" s="84"/>
      <c r="AR597" s="84"/>
    </row>
    <row r="598" spans="2:44" s="146" customFormat="1" x14ac:dyDescent="0.2">
      <c r="B598" s="94"/>
      <c r="C598" s="94"/>
      <c r="D598" s="94"/>
      <c r="E598" s="94"/>
      <c r="F598" s="85"/>
      <c r="G598" s="85"/>
      <c r="H598" s="85"/>
      <c r="I598" s="85"/>
      <c r="J598" s="85"/>
      <c r="K598" s="85"/>
      <c r="L598" s="85"/>
      <c r="M598" s="85"/>
      <c r="N598" s="86"/>
      <c r="O598" s="86"/>
      <c r="P598" s="86"/>
      <c r="Q598" s="86"/>
      <c r="R598" s="87"/>
      <c r="S598" s="98"/>
      <c r="T598" s="141"/>
      <c r="U598" s="120"/>
      <c r="V598" s="135"/>
      <c r="W598" s="85"/>
      <c r="X598" s="118"/>
      <c r="Z598" s="82"/>
      <c r="AA598" s="82"/>
      <c r="AB598" s="145"/>
      <c r="AC598" s="143"/>
      <c r="AD598" s="152"/>
      <c r="AE598" s="152"/>
      <c r="AF598" s="152"/>
      <c r="AH598" s="84"/>
      <c r="AI598" s="84"/>
      <c r="AJ598" s="84"/>
      <c r="AK598" s="84"/>
      <c r="AL598" s="84"/>
      <c r="AM598" s="84"/>
      <c r="AN598" s="84"/>
      <c r="AO598" s="84"/>
      <c r="AP598" s="84"/>
      <c r="AQ598" s="84"/>
      <c r="AR598" s="84"/>
    </row>
    <row r="599" spans="2:44" s="146" customFormat="1" x14ac:dyDescent="0.2">
      <c r="B599" s="94"/>
      <c r="C599" s="94"/>
      <c r="D599" s="94"/>
      <c r="E599" s="94"/>
      <c r="F599" s="85"/>
      <c r="G599" s="85"/>
      <c r="H599" s="85"/>
      <c r="I599" s="85"/>
      <c r="J599" s="85"/>
      <c r="K599" s="85"/>
      <c r="L599" s="85"/>
      <c r="M599" s="85"/>
      <c r="N599" s="86"/>
      <c r="O599" s="86"/>
      <c r="P599" s="86"/>
      <c r="Q599" s="86"/>
      <c r="R599" s="87"/>
      <c r="S599" s="98"/>
      <c r="T599" s="141"/>
      <c r="U599" s="120"/>
      <c r="V599" s="135"/>
      <c r="W599" s="85"/>
      <c r="X599" s="118"/>
      <c r="Z599" s="82"/>
      <c r="AA599" s="82"/>
      <c r="AB599" s="145"/>
      <c r="AC599" s="143"/>
      <c r="AD599" s="152"/>
      <c r="AE599" s="152"/>
      <c r="AF599" s="152"/>
      <c r="AH599" s="84"/>
      <c r="AI599" s="84"/>
      <c r="AJ599" s="84"/>
      <c r="AK599" s="84"/>
      <c r="AL599" s="84"/>
      <c r="AM599" s="84"/>
      <c r="AN599" s="84"/>
      <c r="AO599" s="84"/>
      <c r="AP599" s="84"/>
      <c r="AQ599" s="84"/>
      <c r="AR599" s="84"/>
    </row>
    <row r="600" spans="2:44" s="146" customFormat="1" x14ac:dyDescent="0.2">
      <c r="B600" s="94"/>
      <c r="C600" s="94"/>
      <c r="D600" s="94"/>
      <c r="E600" s="94"/>
      <c r="F600" s="85"/>
      <c r="G600" s="85"/>
      <c r="H600" s="85"/>
      <c r="I600" s="85"/>
      <c r="J600" s="85"/>
      <c r="K600" s="85"/>
      <c r="L600" s="85"/>
      <c r="M600" s="85"/>
      <c r="N600" s="86"/>
      <c r="O600" s="86"/>
      <c r="P600" s="86"/>
      <c r="Q600" s="86"/>
      <c r="R600" s="87"/>
      <c r="S600" s="98"/>
      <c r="T600" s="141"/>
      <c r="U600" s="120"/>
      <c r="V600" s="135"/>
      <c r="W600" s="85"/>
      <c r="X600" s="118"/>
      <c r="Z600" s="82"/>
      <c r="AA600" s="82"/>
      <c r="AB600" s="145"/>
      <c r="AC600" s="143"/>
      <c r="AD600" s="152"/>
      <c r="AE600" s="152"/>
      <c r="AF600" s="152"/>
      <c r="AH600" s="84"/>
      <c r="AI600" s="84"/>
      <c r="AJ600" s="84"/>
      <c r="AK600" s="84"/>
      <c r="AL600" s="84"/>
      <c r="AM600" s="84"/>
      <c r="AN600" s="84"/>
      <c r="AO600" s="84"/>
      <c r="AP600" s="84"/>
      <c r="AQ600" s="84"/>
      <c r="AR600" s="84"/>
    </row>
    <row r="601" spans="2:44" s="146" customFormat="1" x14ac:dyDescent="0.2">
      <c r="B601" s="94"/>
      <c r="C601" s="94"/>
      <c r="D601" s="94"/>
      <c r="E601" s="94"/>
      <c r="F601" s="85"/>
      <c r="G601" s="85"/>
      <c r="H601" s="85"/>
      <c r="I601" s="85"/>
      <c r="J601" s="85"/>
      <c r="K601" s="85"/>
      <c r="L601" s="85"/>
      <c r="M601" s="85"/>
      <c r="N601" s="86"/>
      <c r="O601" s="86"/>
      <c r="P601" s="86"/>
      <c r="Q601" s="86"/>
      <c r="R601" s="87"/>
      <c r="S601" s="98"/>
      <c r="T601" s="141"/>
      <c r="U601" s="120"/>
      <c r="V601" s="135"/>
      <c r="W601" s="85"/>
      <c r="X601" s="118"/>
      <c r="Z601" s="82"/>
      <c r="AA601" s="82"/>
      <c r="AB601" s="145"/>
      <c r="AC601" s="143"/>
      <c r="AD601" s="152"/>
      <c r="AE601" s="152"/>
      <c r="AF601" s="152"/>
      <c r="AH601" s="84"/>
      <c r="AI601" s="84"/>
      <c r="AJ601" s="84"/>
      <c r="AK601" s="84"/>
      <c r="AL601" s="84"/>
      <c r="AM601" s="84"/>
      <c r="AN601" s="84"/>
      <c r="AO601" s="84"/>
      <c r="AP601" s="84"/>
      <c r="AQ601" s="84"/>
      <c r="AR601" s="84"/>
    </row>
    <row r="602" spans="2:44" s="146" customFormat="1" x14ac:dyDescent="0.2">
      <c r="B602" s="94"/>
      <c r="C602" s="94"/>
      <c r="D602" s="94"/>
      <c r="E602" s="94"/>
      <c r="F602" s="85"/>
      <c r="G602" s="85"/>
      <c r="H602" s="85"/>
      <c r="I602" s="85"/>
      <c r="J602" s="85"/>
      <c r="K602" s="85"/>
      <c r="L602" s="85"/>
      <c r="M602" s="85"/>
      <c r="N602" s="86"/>
      <c r="O602" s="86"/>
      <c r="P602" s="86"/>
      <c r="Q602" s="86"/>
      <c r="R602" s="87"/>
      <c r="S602" s="98"/>
      <c r="T602" s="141"/>
      <c r="U602" s="120"/>
      <c r="V602" s="135"/>
      <c r="W602" s="85"/>
      <c r="X602" s="118"/>
      <c r="Z602" s="82"/>
      <c r="AA602" s="82"/>
      <c r="AB602" s="145"/>
      <c r="AC602" s="143"/>
      <c r="AD602" s="152"/>
      <c r="AE602" s="152"/>
      <c r="AF602" s="152"/>
      <c r="AH602" s="84"/>
      <c r="AI602" s="84"/>
      <c r="AJ602" s="84"/>
      <c r="AK602" s="84"/>
      <c r="AL602" s="84"/>
      <c r="AM602" s="84"/>
      <c r="AN602" s="84"/>
      <c r="AO602" s="84"/>
      <c r="AP602" s="84"/>
      <c r="AQ602" s="84"/>
      <c r="AR602" s="84"/>
    </row>
    <row r="603" spans="2:44" s="146" customFormat="1" x14ac:dyDescent="0.2">
      <c r="B603" s="94"/>
      <c r="C603" s="94"/>
      <c r="D603" s="94"/>
      <c r="E603" s="94"/>
      <c r="F603" s="85"/>
      <c r="G603" s="85"/>
      <c r="H603" s="85"/>
      <c r="I603" s="85"/>
      <c r="J603" s="85"/>
      <c r="K603" s="85"/>
      <c r="L603" s="85"/>
      <c r="M603" s="85"/>
      <c r="N603" s="86"/>
      <c r="O603" s="86"/>
      <c r="P603" s="86"/>
      <c r="Q603" s="86"/>
      <c r="R603" s="87"/>
      <c r="S603" s="98"/>
      <c r="T603" s="141"/>
      <c r="U603" s="120"/>
      <c r="V603" s="135"/>
      <c r="W603" s="85"/>
      <c r="X603" s="118"/>
      <c r="Z603" s="82"/>
      <c r="AA603" s="82"/>
      <c r="AB603" s="145"/>
      <c r="AC603" s="143"/>
      <c r="AD603" s="152"/>
      <c r="AE603" s="152"/>
      <c r="AF603" s="152"/>
      <c r="AH603" s="84"/>
      <c r="AI603" s="84"/>
      <c r="AJ603" s="84"/>
      <c r="AK603" s="84"/>
      <c r="AL603" s="84"/>
      <c r="AM603" s="84"/>
      <c r="AN603" s="84"/>
      <c r="AO603" s="84"/>
      <c r="AP603" s="84"/>
      <c r="AQ603" s="84"/>
      <c r="AR603" s="84"/>
    </row>
    <row r="604" spans="2:44" s="146" customFormat="1" x14ac:dyDescent="0.2">
      <c r="B604" s="94"/>
      <c r="C604" s="94"/>
      <c r="D604" s="94"/>
      <c r="E604" s="94"/>
      <c r="F604" s="85"/>
      <c r="G604" s="85"/>
      <c r="H604" s="85"/>
      <c r="I604" s="85"/>
      <c r="J604" s="85"/>
      <c r="K604" s="85"/>
      <c r="L604" s="85"/>
      <c r="M604" s="85"/>
      <c r="N604" s="86"/>
      <c r="O604" s="86"/>
      <c r="P604" s="86"/>
      <c r="Q604" s="86"/>
      <c r="R604" s="87"/>
      <c r="S604" s="98"/>
      <c r="T604" s="141"/>
      <c r="U604" s="120"/>
      <c r="V604" s="135"/>
      <c r="W604" s="85"/>
      <c r="X604" s="118"/>
      <c r="Z604" s="82"/>
      <c r="AA604" s="82"/>
      <c r="AB604" s="145"/>
      <c r="AC604" s="143"/>
      <c r="AD604" s="152"/>
      <c r="AE604" s="152"/>
      <c r="AF604" s="152"/>
      <c r="AH604" s="84"/>
      <c r="AI604" s="84"/>
      <c r="AJ604" s="84"/>
      <c r="AK604" s="84"/>
      <c r="AL604" s="84"/>
      <c r="AM604" s="84"/>
      <c r="AN604" s="84"/>
      <c r="AO604" s="84"/>
      <c r="AP604" s="84"/>
      <c r="AQ604" s="84"/>
      <c r="AR604" s="84"/>
    </row>
    <row r="605" spans="2:44" s="146" customFormat="1" x14ac:dyDescent="0.2">
      <c r="B605" s="94"/>
      <c r="C605" s="94"/>
      <c r="D605" s="94"/>
      <c r="E605" s="94"/>
      <c r="F605" s="85"/>
      <c r="G605" s="85"/>
      <c r="H605" s="85"/>
      <c r="I605" s="85"/>
      <c r="J605" s="85"/>
      <c r="K605" s="85"/>
      <c r="L605" s="85"/>
      <c r="M605" s="85"/>
      <c r="N605" s="86"/>
      <c r="O605" s="86"/>
      <c r="P605" s="86"/>
      <c r="Q605" s="86"/>
      <c r="R605" s="87"/>
      <c r="S605" s="98"/>
      <c r="T605" s="141"/>
      <c r="U605" s="120"/>
      <c r="V605" s="135"/>
      <c r="W605" s="85"/>
      <c r="X605" s="118"/>
      <c r="Z605" s="82"/>
      <c r="AA605" s="82"/>
      <c r="AB605" s="145"/>
      <c r="AC605" s="143"/>
      <c r="AD605" s="152"/>
      <c r="AE605" s="152"/>
      <c r="AF605" s="152"/>
      <c r="AH605" s="84"/>
      <c r="AI605" s="84"/>
      <c r="AJ605" s="84"/>
      <c r="AK605" s="84"/>
      <c r="AL605" s="84"/>
      <c r="AM605" s="84"/>
      <c r="AN605" s="84"/>
      <c r="AO605" s="84"/>
      <c r="AP605" s="84"/>
      <c r="AQ605" s="84"/>
      <c r="AR605" s="84"/>
    </row>
    <row r="606" spans="2:44" s="146" customFormat="1" x14ac:dyDescent="0.2">
      <c r="B606" s="94"/>
      <c r="C606" s="94"/>
      <c r="D606" s="94"/>
      <c r="E606" s="94"/>
      <c r="F606" s="85"/>
      <c r="G606" s="85"/>
      <c r="H606" s="85"/>
      <c r="I606" s="85"/>
      <c r="J606" s="85"/>
      <c r="K606" s="85"/>
      <c r="L606" s="85"/>
      <c r="M606" s="85"/>
      <c r="N606" s="86"/>
      <c r="O606" s="86"/>
      <c r="P606" s="86"/>
      <c r="Q606" s="86"/>
      <c r="R606" s="87"/>
      <c r="S606" s="98"/>
      <c r="T606" s="141"/>
      <c r="U606" s="120"/>
      <c r="V606" s="135"/>
      <c r="W606" s="85"/>
      <c r="X606" s="118"/>
      <c r="Z606" s="82"/>
      <c r="AA606" s="82"/>
      <c r="AB606" s="145"/>
      <c r="AC606" s="143"/>
      <c r="AD606" s="152"/>
      <c r="AE606" s="152"/>
      <c r="AF606" s="152"/>
      <c r="AH606" s="84"/>
      <c r="AI606" s="84"/>
      <c r="AJ606" s="84"/>
      <c r="AK606" s="84"/>
      <c r="AL606" s="84"/>
      <c r="AM606" s="84"/>
      <c r="AN606" s="84"/>
      <c r="AO606" s="84"/>
      <c r="AP606" s="84"/>
      <c r="AQ606" s="84"/>
      <c r="AR606" s="84"/>
    </row>
    <row r="607" spans="2:44" s="146" customFormat="1" x14ac:dyDescent="0.2">
      <c r="B607" s="94"/>
      <c r="C607" s="94"/>
      <c r="D607" s="94"/>
      <c r="E607" s="94"/>
      <c r="F607" s="85"/>
      <c r="G607" s="85"/>
      <c r="H607" s="85"/>
      <c r="I607" s="85"/>
      <c r="J607" s="85"/>
      <c r="K607" s="85"/>
      <c r="L607" s="85"/>
      <c r="M607" s="85"/>
      <c r="N607" s="86"/>
      <c r="O607" s="86"/>
      <c r="P607" s="86"/>
      <c r="Q607" s="86"/>
      <c r="R607" s="87"/>
      <c r="S607" s="98"/>
      <c r="T607" s="141"/>
      <c r="U607" s="120"/>
      <c r="V607" s="135"/>
      <c r="W607" s="85"/>
      <c r="X607" s="118"/>
      <c r="Z607" s="82"/>
      <c r="AA607" s="82"/>
      <c r="AB607" s="145"/>
      <c r="AC607" s="143"/>
      <c r="AD607" s="152"/>
      <c r="AE607" s="152"/>
      <c r="AF607" s="152"/>
      <c r="AH607" s="84"/>
      <c r="AI607" s="84"/>
      <c r="AJ607" s="84"/>
      <c r="AK607" s="84"/>
      <c r="AL607" s="84"/>
      <c r="AM607" s="84"/>
      <c r="AN607" s="84"/>
      <c r="AO607" s="84"/>
      <c r="AP607" s="84"/>
      <c r="AQ607" s="84"/>
      <c r="AR607" s="84"/>
    </row>
    <row r="608" spans="2:44" s="146" customFormat="1" x14ac:dyDescent="0.2">
      <c r="B608" s="94"/>
      <c r="C608" s="94"/>
      <c r="D608" s="94"/>
      <c r="E608" s="94"/>
      <c r="F608" s="85"/>
      <c r="G608" s="85"/>
      <c r="H608" s="85"/>
      <c r="I608" s="85"/>
      <c r="J608" s="85"/>
      <c r="K608" s="85"/>
      <c r="L608" s="85"/>
      <c r="M608" s="85"/>
      <c r="N608" s="86"/>
      <c r="O608" s="86"/>
      <c r="P608" s="86"/>
      <c r="Q608" s="86"/>
      <c r="R608" s="87"/>
      <c r="S608" s="98"/>
      <c r="T608" s="141"/>
      <c r="U608" s="120"/>
      <c r="V608" s="135"/>
      <c r="W608" s="85"/>
      <c r="X608" s="118"/>
      <c r="Z608" s="82"/>
      <c r="AA608" s="82"/>
      <c r="AB608" s="145"/>
      <c r="AC608" s="143"/>
      <c r="AD608" s="152"/>
      <c r="AE608" s="152"/>
      <c r="AF608" s="152"/>
      <c r="AH608" s="84"/>
      <c r="AI608" s="84"/>
      <c r="AJ608" s="84"/>
      <c r="AK608" s="84"/>
      <c r="AL608" s="84"/>
      <c r="AM608" s="84"/>
      <c r="AN608" s="84"/>
      <c r="AO608" s="84"/>
      <c r="AP608" s="84"/>
      <c r="AQ608" s="84"/>
      <c r="AR608" s="84"/>
    </row>
    <row r="609" spans="2:44" s="146" customFormat="1" x14ac:dyDescent="0.2">
      <c r="B609" s="94"/>
      <c r="C609" s="94"/>
      <c r="D609" s="94"/>
      <c r="E609" s="94"/>
      <c r="F609" s="85"/>
      <c r="G609" s="85"/>
      <c r="H609" s="85"/>
      <c r="I609" s="85"/>
      <c r="J609" s="85"/>
      <c r="K609" s="85"/>
      <c r="L609" s="85"/>
      <c r="M609" s="85"/>
      <c r="N609" s="86"/>
      <c r="O609" s="86"/>
      <c r="P609" s="86"/>
      <c r="Q609" s="86"/>
      <c r="R609" s="87"/>
      <c r="S609" s="98"/>
      <c r="T609" s="141"/>
      <c r="U609" s="120"/>
      <c r="V609" s="135"/>
      <c r="W609" s="85"/>
      <c r="X609" s="118"/>
      <c r="Z609" s="82"/>
      <c r="AA609" s="82"/>
      <c r="AB609" s="145"/>
      <c r="AC609" s="143"/>
      <c r="AD609" s="152"/>
      <c r="AE609" s="152"/>
      <c r="AF609" s="152"/>
      <c r="AH609" s="84"/>
      <c r="AI609" s="84"/>
      <c r="AJ609" s="84"/>
      <c r="AK609" s="84"/>
      <c r="AL609" s="84"/>
      <c r="AM609" s="84"/>
      <c r="AN609" s="84"/>
      <c r="AO609" s="84"/>
      <c r="AP609" s="84"/>
      <c r="AQ609" s="84"/>
      <c r="AR609" s="84"/>
    </row>
    <row r="610" spans="2:44" s="146" customFormat="1" x14ac:dyDescent="0.2">
      <c r="B610" s="94"/>
      <c r="C610" s="94"/>
      <c r="D610" s="94"/>
      <c r="E610" s="94"/>
      <c r="F610" s="85"/>
      <c r="G610" s="85"/>
      <c r="H610" s="85"/>
      <c r="I610" s="85"/>
      <c r="J610" s="85"/>
      <c r="K610" s="85"/>
      <c r="L610" s="85"/>
      <c r="M610" s="85"/>
      <c r="N610" s="86"/>
      <c r="O610" s="86"/>
      <c r="P610" s="86"/>
      <c r="Q610" s="86"/>
      <c r="R610" s="87"/>
      <c r="S610" s="98"/>
      <c r="T610" s="141"/>
      <c r="U610" s="120"/>
      <c r="V610" s="135"/>
      <c r="W610" s="85"/>
      <c r="X610" s="118"/>
      <c r="Z610" s="82"/>
      <c r="AA610" s="82"/>
      <c r="AB610" s="145"/>
      <c r="AC610" s="143"/>
      <c r="AD610" s="152"/>
      <c r="AE610" s="152"/>
      <c r="AF610" s="152"/>
      <c r="AH610" s="84"/>
      <c r="AI610" s="84"/>
      <c r="AJ610" s="84"/>
      <c r="AK610" s="84"/>
      <c r="AL610" s="84"/>
      <c r="AM610" s="84"/>
      <c r="AN610" s="84"/>
      <c r="AO610" s="84"/>
      <c r="AP610" s="84"/>
      <c r="AQ610" s="84"/>
      <c r="AR610" s="84"/>
    </row>
    <row r="611" spans="2:44" s="146" customFormat="1" x14ac:dyDescent="0.2">
      <c r="B611" s="94"/>
      <c r="C611" s="94"/>
      <c r="D611" s="94"/>
      <c r="E611" s="94"/>
      <c r="F611" s="85"/>
      <c r="G611" s="85"/>
      <c r="H611" s="85"/>
      <c r="I611" s="85"/>
      <c r="J611" s="85"/>
      <c r="K611" s="85"/>
      <c r="L611" s="85"/>
      <c r="M611" s="85"/>
      <c r="N611" s="86"/>
      <c r="O611" s="86"/>
      <c r="P611" s="86"/>
      <c r="Q611" s="86"/>
      <c r="R611" s="87"/>
      <c r="S611" s="98"/>
      <c r="T611" s="141"/>
      <c r="U611" s="120"/>
      <c r="V611" s="135"/>
      <c r="W611" s="85"/>
      <c r="X611" s="118"/>
      <c r="Z611" s="82"/>
      <c r="AA611" s="82"/>
      <c r="AB611" s="145"/>
      <c r="AC611" s="143"/>
      <c r="AD611" s="152"/>
      <c r="AE611" s="152"/>
      <c r="AF611" s="152"/>
      <c r="AH611" s="84"/>
      <c r="AI611" s="84"/>
      <c r="AJ611" s="84"/>
      <c r="AK611" s="84"/>
      <c r="AL611" s="84"/>
      <c r="AM611" s="84"/>
      <c r="AN611" s="84"/>
      <c r="AO611" s="84"/>
      <c r="AP611" s="84"/>
      <c r="AQ611" s="84"/>
      <c r="AR611" s="84"/>
    </row>
    <row r="612" spans="2:44" s="146" customFormat="1" x14ac:dyDescent="0.2">
      <c r="B612" s="94"/>
      <c r="C612" s="94"/>
      <c r="D612" s="94"/>
      <c r="E612" s="94"/>
      <c r="F612" s="85"/>
      <c r="G612" s="85"/>
      <c r="H612" s="85"/>
      <c r="I612" s="85"/>
      <c r="J612" s="85"/>
      <c r="K612" s="85"/>
      <c r="L612" s="85"/>
      <c r="M612" s="85"/>
      <c r="N612" s="86"/>
      <c r="O612" s="86"/>
      <c r="P612" s="86"/>
      <c r="Q612" s="86"/>
      <c r="R612" s="87"/>
      <c r="S612" s="98"/>
      <c r="T612" s="141"/>
      <c r="U612" s="120"/>
      <c r="V612" s="135"/>
      <c r="W612" s="85"/>
      <c r="X612" s="118"/>
      <c r="Z612" s="82"/>
      <c r="AA612" s="82"/>
      <c r="AB612" s="145"/>
      <c r="AC612" s="143"/>
      <c r="AD612" s="152"/>
      <c r="AE612" s="152"/>
      <c r="AF612" s="152"/>
      <c r="AH612" s="84"/>
      <c r="AI612" s="84"/>
      <c r="AJ612" s="84"/>
      <c r="AK612" s="84"/>
      <c r="AL612" s="84"/>
      <c r="AM612" s="84"/>
      <c r="AN612" s="84"/>
      <c r="AO612" s="84"/>
      <c r="AP612" s="84"/>
      <c r="AQ612" s="84"/>
      <c r="AR612" s="84"/>
    </row>
    <row r="613" spans="2:44" s="146" customFormat="1" x14ac:dyDescent="0.2">
      <c r="B613" s="94"/>
      <c r="C613" s="94"/>
      <c r="D613" s="94"/>
      <c r="E613" s="94"/>
      <c r="F613" s="85"/>
      <c r="G613" s="85"/>
      <c r="H613" s="85"/>
      <c r="I613" s="85"/>
      <c r="J613" s="85"/>
      <c r="K613" s="85"/>
      <c r="L613" s="85"/>
      <c r="M613" s="85"/>
      <c r="N613" s="86"/>
      <c r="O613" s="86"/>
      <c r="P613" s="86"/>
      <c r="Q613" s="86"/>
      <c r="R613" s="87"/>
      <c r="S613" s="98"/>
      <c r="T613" s="141"/>
      <c r="U613" s="120"/>
      <c r="V613" s="135"/>
      <c r="W613" s="85"/>
      <c r="X613" s="118"/>
      <c r="Z613" s="82"/>
      <c r="AA613" s="82"/>
      <c r="AB613" s="145"/>
      <c r="AC613" s="143"/>
      <c r="AD613" s="152"/>
      <c r="AE613" s="152"/>
      <c r="AF613" s="152"/>
      <c r="AH613" s="84"/>
      <c r="AI613" s="84"/>
      <c r="AJ613" s="84"/>
      <c r="AK613" s="84"/>
      <c r="AL613" s="84"/>
      <c r="AM613" s="84"/>
      <c r="AN613" s="84"/>
      <c r="AO613" s="84"/>
      <c r="AP613" s="84"/>
      <c r="AQ613" s="84"/>
      <c r="AR613" s="84"/>
    </row>
    <row r="614" spans="2:44" s="146" customFormat="1" x14ac:dyDescent="0.2">
      <c r="B614" s="94"/>
      <c r="C614" s="94"/>
      <c r="D614" s="94"/>
      <c r="E614" s="94"/>
      <c r="F614" s="85"/>
      <c r="G614" s="85"/>
      <c r="H614" s="85"/>
      <c r="I614" s="85"/>
      <c r="J614" s="85"/>
      <c r="K614" s="85"/>
      <c r="L614" s="85"/>
      <c r="M614" s="85"/>
      <c r="N614" s="86"/>
      <c r="O614" s="86"/>
      <c r="P614" s="86"/>
      <c r="Q614" s="86"/>
      <c r="R614" s="87"/>
      <c r="S614" s="98"/>
      <c r="T614" s="141"/>
      <c r="U614" s="120"/>
      <c r="V614" s="135"/>
      <c r="W614" s="85"/>
      <c r="X614" s="118"/>
      <c r="Z614" s="82"/>
      <c r="AA614" s="82"/>
      <c r="AB614" s="145"/>
      <c r="AC614" s="143"/>
      <c r="AD614" s="152"/>
      <c r="AE614" s="152"/>
      <c r="AF614" s="152"/>
      <c r="AH614" s="84"/>
      <c r="AI614" s="84"/>
      <c r="AJ614" s="84"/>
      <c r="AK614" s="84"/>
      <c r="AL614" s="84"/>
      <c r="AM614" s="84"/>
      <c r="AN614" s="84"/>
      <c r="AO614" s="84"/>
      <c r="AP614" s="84"/>
      <c r="AQ614" s="84"/>
      <c r="AR614" s="84"/>
    </row>
    <row r="615" spans="2:44" s="146" customFormat="1" x14ac:dyDescent="0.2">
      <c r="B615" s="94"/>
      <c r="C615" s="94"/>
      <c r="D615" s="94"/>
      <c r="E615" s="94"/>
      <c r="F615" s="85"/>
      <c r="G615" s="85"/>
      <c r="H615" s="85"/>
      <c r="I615" s="85"/>
      <c r="J615" s="85"/>
      <c r="K615" s="85"/>
      <c r="L615" s="85"/>
      <c r="M615" s="85"/>
      <c r="N615" s="86"/>
      <c r="O615" s="86"/>
      <c r="P615" s="86"/>
      <c r="Q615" s="86"/>
      <c r="R615" s="87"/>
      <c r="S615" s="98"/>
      <c r="T615" s="141"/>
      <c r="U615" s="120"/>
      <c r="V615" s="135"/>
      <c r="W615" s="85"/>
      <c r="X615" s="118"/>
      <c r="Z615" s="82"/>
      <c r="AA615" s="82"/>
      <c r="AB615" s="145"/>
      <c r="AC615" s="143"/>
      <c r="AD615" s="152"/>
      <c r="AE615" s="152"/>
      <c r="AF615" s="152"/>
      <c r="AH615" s="84"/>
      <c r="AI615" s="84"/>
      <c r="AJ615" s="84"/>
      <c r="AK615" s="84"/>
      <c r="AL615" s="84"/>
      <c r="AM615" s="84"/>
      <c r="AN615" s="84"/>
      <c r="AO615" s="84"/>
      <c r="AP615" s="84"/>
      <c r="AQ615" s="84"/>
      <c r="AR615" s="84"/>
    </row>
    <row r="616" spans="2:44" s="146" customFormat="1" x14ac:dyDescent="0.2">
      <c r="B616" s="94"/>
      <c r="C616" s="94"/>
      <c r="D616" s="94"/>
      <c r="E616" s="94"/>
      <c r="F616" s="85"/>
      <c r="G616" s="85"/>
      <c r="H616" s="85"/>
      <c r="I616" s="85"/>
      <c r="J616" s="85"/>
      <c r="K616" s="85"/>
      <c r="L616" s="85"/>
      <c r="M616" s="85"/>
      <c r="N616" s="86"/>
      <c r="O616" s="86"/>
      <c r="P616" s="86"/>
      <c r="Q616" s="86"/>
      <c r="R616" s="87"/>
      <c r="S616" s="98"/>
      <c r="T616" s="141"/>
      <c r="U616" s="120"/>
      <c r="V616" s="135"/>
      <c r="W616" s="85"/>
      <c r="X616" s="118"/>
      <c r="Z616" s="82"/>
      <c r="AA616" s="82"/>
      <c r="AB616" s="145"/>
      <c r="AC616" s="143"/>
      <c r="AD616" s="152"/>
      <c r="AE616" s="152"/>
      <c r="AF616" s="152"/>
      <c r="AH616" s="84"/>
      <c r="AI616" s="84"/>
      <c r="AJ616" s="84"/>
      <c r="AK616" s="84"/>
      <c r="AL616" s="84"/>
      <c r="AM616" s="84"/>
      <c r="AN616" s="84"/>
      <c r="AO616" s="84"/>
      <c r="AP616" s="84"/>
      <c r="AQ616" s="84"/>
      <c r="AR616" s="84"/>
    </row>
    <row r="617" spans="2:44" s="146" customFormat="1" x14ac:dyDescent="0.2">
      <c r="B617" s="94"/>
      <c r="C617" s="94"/>
      <c r="D617" s="94"/>
      <c r="E617" s="94"/>
      <c r="F617" s="85"/>
      <c r="G617" s="85"/>
      <c r="H617" s="85"/>
      <c r="I617" s="85"/>
      <c r="J617" s="85"/>
      <c r="K617" s="85"/>
      <c r="L617" s="85"/>
      <c r="M617" s="85"/>
      <c r="N617" s="86"/>
      <c r="O617" s="86"/>
      <c r="P617" s="86"/>
      <c r="Q617" s="86"/>
      <c r="R617" s="87"/>
      <c r="S617" s="98"/>
      <c r="T617" s="141"/>
      <c r="U617" s="120"/>
      <c r="V617" s="135"/>
      <c r="W617" s="85"/>
      <c r="X617" s="118"/>
      <c r="Z617" s="82"/>
      <c r="AA617" s="82"/>
      <c r="AB617" s="145"/>
      <c r="AC617" s="143"/>
      <c r="AD617" s="152"/>
      <c r="AE617" s="152"/>
      <c r="AF617" s="152"/>
      <c r="AH617" s="84"/>
      <c r="AI617" s="84"/>
      <c r="AJ617" s="84"/>
      <c r="AK617" s="84"/>
      <c r="AL617" s="84"/>
      <c r="AM617" s="84"/>
      <c r="AN617" s="84"/>
      <c r="AO617" s="84"/>
      <c r="AP617" s="84"/>
      <c r="AQ617" s="84"/>
      <c r="AR617" s="84"/>
    </row>
    <row r="618" spans="2:44" s="146" customFormat="1" x14ac:dyDescent="0.2">
      <c r="B618" s="94"/>
      <c r="C618" s="94"/>
      <c r="D618" s="94"/>
      <c r="E618" s="94"/>
      <c r="F618" s="85"/>
      <c r="G618" s="85"/>
      <c r="H618" s="85"/>
      <c r="I618" s="85"/>
      <c r="J618" s="85"/>
      <c r="K618" s="85"/>
      <c r="L618" s="85"/>
      <c r="M618" s="85"/>
      <c r="N618" s="86"/>
      <c r="O618" s="86"/>
      <c r="P618" s="86"/>
      <c r="Q618" s="86"/>
      <c r="R618" s="87"/>
      <c r="S618" s="98"/>
      <c r="T618" s="141"/>
      <c r="U618" s="120"/>
      <c r="V618" s="135"/>
      <c r="W618" s="85"/>
      <c r="X618" s="118"/>
      <c r="Z618" s="82"/>
      <c r="AA618" s="82"/>
      <c r="AB618" s="145"/>
      <c r="AC618" s="143"/>
      <c r="AD618" s="152"/>
      <c r="AE618" s="152"/>
      <c r="AF618" s="152"/>
      <c r="AH618" s="84"/>
      <c r="AI618" s="84"/>
      <c r="AJ618" s="84"/>
      <c r="AK618" s="84"/>
      <c r="AL618" s="84"/>
      <c r="AM618" s="84"/>
      <c r="AN618" s="84"/>
      <c r="AO618" s="84"/>
      <c r="AP618" s="84"/>
      <c r="AQ618" s="84"/>
      <c r="AR618" s="84"/>
    </row>
    <row r="619" spans="2:44" s="146" customFormat="1" x14ac:dyDescent="0.2">
      <c r="B619" s="94"/>
      <c r="C619" s="94"/>
      <c r="D619" s="94"/>
      <c r="E619" s="94"/>
      <c r="F619" s="85"/>
      <c r="G619" s="85"/>
      <c r="H619" s="85"/>
      <c r="I619" s="85"/>
      <c r="J619" s="85"/>
      <c r="K619" s="85"/>
      <c r="L619" s="85"/>
      <c r="M619" s="85"/>
      <c r="N619" s="86"/>
      <c r="O619" s="86"/>
      <c r="P619" s="86"/>
      <c r="Q619" s="86"/>
      <c r="R619" s="87"/>
      <c r="S619" s="98"/>
      <c r="T619" s="141"/>
      <c r="U619" s="120"/>
      <c r="V619" s="135"/>
      <c r="W619" s="85"/>
      <c r="X619" s="118"/>
      <c r="Z619" s="82"/>
      <c r="AA619" s="82"/>
      <c r="AB619" s="145"/>
      <c r="AC619" s="143"/>
      <c r="AD619" s="152"/>
      <c r="AE619" s="152"/>
      <c r="AF619" s="152"/>
      <c r="AH619" s="84"/>
      <c r="AI619" s="84"/>
      <c r="AJ619" s="84"/>
      <c r="AK619" s="84"/>
      <c r="AL619" s="84"/>
      <c r="AM619" s="84"/>
      <c r="AN619" s="84"/>
      <c r="AO619" s="84"/>
      <c r="AP619" s="84"/>
      <c r="AQ619" s="84"/>
      <c r="AR619" s="84"/>
    </row>
    <row r="620" spans="2:44" s="146" customFormat="1" x14ac:dyDescent="0.2">
      <c r="B620" s="94"/>
      <c r="C620" s="94"/>
      <c r="D620" s="94"/>
      <c r="E620" s="94"/>
      <c r="F620" s="85"/>
      <c r="G620" s="85"/>
      <c r="H620" s="85"/>
      <c r="I620" s="85"/>
      <c r="J620" s="85"/>
      <c r="K620" s="85"/>
      <c r="L620" s="85"/>
      <c r="M620" s="85"/>
      <c r="N620" s="86"/>
      <c r="O620" s="86"/>
      <c r="P620" s="86"/>
      <c r="Q620" s="86"/>
      <c r="R620" s="87"/>
      <c r="S620" s="98"/>
      <c r="T620" s="141"/>
      <c r="U620" s="120"/>
      <c r="V620" s="135"/>
      <c r="W620" s="85"/>
      <c r="X620" s="118"/>
      <c r="Z620" s="82"/>
      <c r="AA620" s="82"/>
      <c r="AB620" s="145"/>
      <c r="AC620" s="143"/>
      <c r="AD620" s="152"/>
      <c r="AE620" s="152"/>
      <c r="AF620" s="152"/>
      <c r="AH620" s="84"/>
      <c r="AI620" s="84"/>
      <c r="AJ620" s="84"/>
      <c r="AK620" s="84"/>
      <c r="AL620" s="84"/>
      <c r="AM620" s="84"/>
      <c r="AN620" s="84"/>
      <c r="AO620" s="84"/>
      <c r="AP620" s="84"/>
      <c r="AQ620" s="84"/>
      <c r="AR620" s="84"/>
    </row>
    <row r="621" spans="2:44" s="146" customFormat="1" x14ac:dyDescent="0.2">
      <c r="B621" s="94"/>
      <c r="C621" s="94"/>
      <c r="D621" s="94"/>
      <c r="E621" s="94"/>
      <c r="F621" s="85"/>
      <c r="G621" s="85"/>
      <c r="H621" s="85"/>
      <c r="I621" s="85"/>
      <c r="J621" s="85"/>
      <c r="K621" s="85"/>
      <c r="L621" s="85"/>
      <c r="M621" s="85"/>
      <c r="N621" s="86"/>
      <c r="O621" s="86"/>
      <c r="P621" s="86"/>
      <c r="Q621" s="86"/>
      <c r="R621" s="87"/>
      <c r="S621" s="98"/>
      <c r="T621" s="141"/>
      <c r="U621" s="120"/>
      <c r="V621" s="135"/>
      <c r="W621" s="85"/>
      <c r="X621" s="118"/>
      <c r="Z621" s="82"/>
      <c r="AA621" s="82"/>
      <c r="AB621" s="145"/>
      <c r="AC621" s="143"/>
      <c r="AD621" s="152"/>
      <c r="AE621" s="152"/>
      <c r="AF621" s="152"/>
      <c r="AH621" s="84"/>
      <c r="AI621" s="84"/>
      <c r="AJ621" s="84"/>
      <c r="AK621" s="84"/>
      <c r="AL621" s="84"/>
      <c r="AM621" s="84"/>
      <c r="AN621" s="84"/>
      <c r="AO621" s="84"/>
      <c r="AP621" s="84"/>
      <c r="AQ621" s="84"/>
      <c r="AR621" s="84"/>
    </row>
    <row r="622" spans="2:44" s="146" customFormat="1" x14ac:dyDescent="0.2">
      <c r="B622" s="94"/>
      <c r="C622" s="94"/>
      <c r="D622" s="94"/>
      <c r="E622" s="94"/>
      <c r="F622" s="85"/>
      <c r="G622" s="85"/>
      <c r="H622" s="85"/>
      <c r="I622" s="85"/>
      <c r="J622" s="85"/>
      <c r="K622" s="85"/>
      <c r="L622" s="85"/>
      <c r="M622" s="85"/>
      <c r="N622" s="86"/>
      <c r="O622" s="86"/>
      <c r="P622" s="86"/>
      <c r="Q622" s="86"/>
      <c r="R622" s="87"/>
      <c r="S622" s="98"/>
      <c r="T622" s="141"/>
      <c r="U622" s="120"/>
      <c r="V622" s="135"/>
      <c r="W622" s="85"/>
      <c r="X622" s="118"/>
      <c r="Z622" s="82"/>
      <c r="AA622" s="82"/>
      <c r="AB622" s="145"/>
      <c r="AC622" s="143"/>
      <c r="AD622" s="152"/>
      <c r="AE622" s="152"/>
      <c r="AF622" s="152"/>
      <c r="AH622" s="84"/>
      <c r="AI622" s="84"/>
      <c r="AJ622" s="84"/>
      <c r="AK622" s="84"/>
      <c r="AL622" s="84"/>
      <c r="AM622" s="84"/>
      <c r="AN622" s="84"/>
      <c r="AO622" s="84"/>
      <c r="AP622" s="84"/>
      <c r="AQ622" s="84"/>
      <c r="AR622" s="84"/>
    </row>
    <row r="623" spans="2:44" s="146" customFormat="1" x14ac:dyDescent="0.2">
      <c r="B623" s="94"/>
      <c r="C623" s="94"/>
      <c r="D623" s="94"/>
      <c r="E623" s="94"/>
      <c r="F623" s="85"/>
      <c r="G623" s="85"/>
      <c r="H623" s="85"/>
      <c r="I623" s="85"/>
      <c r="J623" s="85"/>
      <c r="K623" s="85"/>
      <c r="L623" s="85"/>
      <c r="M623" s="85"/>
      <c r="N623" s="86"/>
      <c r="O623" s="86"/>
      <c r="P623" s="86"/>
      <c r="Q623" s="86"/>
      <c r="R623" s="87"/>
      <c r="S623" s="98"/>
      <c r="T623" s="141"/>
      <c r="U623" s="120"/>
      <c r="V623" s="135"/>
      <c r="W623" s="85"/>
      <c r="X623" s="118"/>
      <c r="Z623" s="82"/>
      <c r="AA623" s="82"/>
      <c r="AB623" s="145"/>
      <c r="AC623" s="143"/>
      <c r="AD623" s="152"/>
      <c r="AE623" s="152"/>
      <c r="AF623" s="152"/>
      <c r="AH623" s="84"/>
      <c r="AI623" s="84"/>
      <c r="AJ623" s="84"/>
      <c r="AK623" s="84"/>
      <c r="AL623" s="84"/>
      <c r="AM623" s="84"/>
      <c r="AN623" s="84"/>
      <c r="AO623" s="84"/>
      <c r="AP623" s="84"/>
      <c r="AQ623" s="84"/>
      <c r="AR623" s="84"/>
    </row>
    <row r="624" spans="2:44" s="146" customFormat="1" x14ac:dyDescent="0.2">
      <c r="B624" s="94"/>
      <c r="C624" s="94"/>
      <c r="D624" s="94"/>
      <c r="E624" s="94"/>
      <c r="F624" s="85"/>
      <c r="G624" s="85"/>
      <c r="H624" s="85"/>
      <c r="I624" s="85"/>
      <c r="J624" s="85"/>
      <c r="K624" s="85"/>
      <c r="L624" s="85"/>
      <c r="M624" s="85"/>
      <c r="N624" s="86"/>
      <c r="O624" s="86"/>
      <c r="P624" s="86"/>
      <c r="Q624" s="86"/>
      <c r="R624" s="87"/>
      <c r="S624" s="98"/>
      <c r="T624" s="141"/>
      <c r="U624" s="120"/>
      <c r="V624" s="135"/>
      <c r="W624" s="85"/>
      <c r="X624" s="118"/>
      <c r="Z624" s="82"/>
      <c r="AA624" s="82"/>
      <c r="AB624" s="145"/>
      <c r="AC624" s="143"/>
      <c r="AD624" s="152"/>
      <c r="AE624" s="152"/>
      <c r="AF624" s="152"/>
      <c r="AH624" s="84"/>
      <c r="AI624" s="84"/>
      <c r="AJ624" s="84"/>
      <c r="AK624" s="84"/>
      <c r="AL624" s="84"/>
      <c r="AM624" s="84"/>
      <c r="AN624" s="84"/>
      <c r="AO624" s="84"/>
      <c r="AP624" s="84"/>
      <c r="AQ624" s="84"/>
      <c r="AR624" s="84"/>
    </row>
    <row r="625" spans="2:44" s="146" customFormat="1" x14ac:dyDescent="0.2">
      <c r="B625" s="94"/>
      <c r="C625" s="94"/>
      <c r="D625" s="94"/>
      <c r="E625" s="94"/>
      <c r="F625" s="85"/>
      <c r="G625" s="85"/>
      <c r="H625" s="85"/>
      <c r="I625" s="85"/>
      <c r="J625" s="85"/>
      <c r="K625" s="85"/>
      <c r="L625" s="85"/>
      <c r="M625" s="85"/>
      <c r="N625" s="86"/>
      <c r="O625" s="86"/>
      <c r="P625" s="86"/>
      <c r="Q625" s="86"/>
      <c r="R625" s="87"/>
      <c r="S625" s="98"/>
      <c r="T625" s="141"/>
      <c r="U625" s="120"/>
      <c r="V625" s="135"/>
      <c r="W625" s="85"/>
      <c r="X625" s="118"/>
      <c r="Z625" s="82"/>
      <c r="AA625" s="82"/>
      <c r="AB625" s="145"/>
      <c r="AC625" s="143"/>
      <c r="AD625" s="152"/>
      <c r="AE625" s="152"/>
      <c r="AF625" s="152"/>
      <c r="AH625" s="84"/>
      <c r="AI625" s="84"/>
      <c r="AJ625" s="84"/>
      <c r="AK625" s="84"/>
      <c r="AL625" s="84"/>
      <c r="AM625" s="84"/>
      <c r="AN625" s="84"/>
      <c r="AO625" s="84"/>
      <c r="AP625" s="84"/>
      <c r="AQ625" s="84"/>
      <c r="AR625" s="84"/>
    </row>
    <row r="626" spans="2:44" s="146" customFormat="1" x14ac:dyDescent="0.2">
      <c r="B626" s="94"/>
      <c r="C626" s="94"/>
      <c r="D626" s="94"/>
      <c r="E626" s="94"/>
      <c r="F626" s="85"/>
      <c r="G626" s="85"/>
      <c r="H626" s="85"/>
      <c r="I626" s="85"/>
      <c r="J626" s="85"/>
      <c r="K626" s="85"/>
      <c r="L626" s="85"/>
      <c r="M626" s="85"/>
      <c r="N626" s="86"/>
      <c r="O626" s="86"/>
      <c r="P626" s="86"/>
      <c r="Q626" s="86"/>
      <c r="R626" s="87"/>
      <c r="S626" s="98"/>
      <c r="T626" s="141"/>
      <c r="U626" s="120"/>
      <c r="V626" s="135"/>
      <c r="W626" s="85"/>
      <c r="X626" s="118"/>
      <c r="Z626" s="82"/>
      <c r="AA626" s="82"/>
      <c r="AB626" s="145"/>
      <c r="AC626" s="143"/>
      <c r="AD626" s="152"/>
      <c r="AE626" s="152"/>
      <c r="AF626" s="152"/>
      <c r="AH626" s="84"/>
      <c r="AI626" s="84"/>
      <c r="AJ626" s="84"/>
      <c r="AK626" s="84"/>
      <c r="AL626" s="84"/>
      <c r="AM626" s="84"/>
      <c r="AN626" s="84"/>
      <c r="AO626" s="84"/>
      <c r="AP626" s="84"/>
      <c r="AQ626" s="84"/>
      <c r="AR626" s="84"/>
    </row>
    <row r="627" spans="2:44" s="146" customFormat="1" x14ac:dyDescent="0.2">
      <c r="B627" s="94"/>
      <c r="C627" s="94"/>
      <c r="D627" s="94"/>
      <c r="E627" s="94"/>
      <c r="F627" s="85"/>
      <c r="G627" s="85"/>
      <c r="H627" s="85"/>
      <c r="I627" s="85"/>
      <c r="J627" s="85"/>
      <c r="K627" s="85"/>
      <c r="L627" s="85"/>
      <c r="M627" s="85"/>
      <c r="N627" s="86"/>
      <c r="O627" s="86"/>
      <c r="P627" s="86"/>
      <c r="Q627" s="86"/>
      <c r="R627" s="87"/>
      <c r="S627" s="98"/>
      <c r="T627" s="141"/>
      <c r="U627" s="120"/>
      <c r="V627" s="135"/>
      <c r="W627" s="85"/>
      <c r="X627" s="118"/>
      <c r="Z627" s="82"/>
      <c r="AA627" s="82"/>
      <c r="AB627" s="145"/>
      <c r="AC627" s="143"/>
      <c r="AD627" s="152"/>
      <c r="AE627" s="152"/>
      <c r="AF627" s="152"/>
      <c r="AH627" s="84"/>
      <c r="AI627" s="84"/>
      <c r="AJ627" s="84"/>
      <c r="AK627" s="84"/>
      <c r="AL627" s="84"/>
      <c r="AM627" s="84"/>
      <c r="AN627" s="84"/>
      <c r="AO627" s="84"/>
      <c r="AP627" s="84"/>
      <c r="AQ627" s="84"/>
      <c r="AR627" s="84"/>
    </row>
    <row r="628" spans="2:44" s="146" customFormat="1" x14ac:dyDescent="0.2">
      <c r="B628" s="94"/>
      <c r="C628" s="94"/>
      <c r="D628" s="94"/>
      <c r="E628" s="94"/>
      <c r="F628" s="85"/>
      <c r="G628" s="85"/>
      <c r="H628" s="85"/>
      <c r="I628" s="85"/>
      <c r="J628" s="85"/>
      <c r="K628" s="85"/>
      <c r="L628" s="85"/>
      <c r="M628" s="85"/>
      <c r="N628" s="86"/>
      <c r="O628" s="86"/>
      <c r="P628" s="86"/>
      <c r="Q628" s="86"/>
      <c r="R628" s="87"/>
      <c r="S628" s="98"/>
      <c r="T628" s="141"/>
      <c r="U628" s="120"/>
      <c r="V628" s="135"/>
      <c r="W628" s="85"/>
      <c r="X628" s="118"/>
      <c r="Z628" s="82"/>
      <c r="AA628" s="82"/>
      <c r="AB628" s="145"/>
      <c r="AC628" s="143"/>
      <c r="AD628" s="152"/>
      <c r="AE628" s="152"/>
      <c r="AF628" s="152"/>
      <c r="AH628" s="84"/>
      <c r="AI628" s="84"/>
      <c r="AJ628" s="84"/>
      <c r="AK628" s="84"/>
      <c r="AL628" s="84"/>
      <c r="AM628" s="84"/>
      <c r="AN628" s="84"/>
      <c r="AO628" s="84"/>
      <c r="AP628" s="84"/>
      <c r="AQ628" s="84"/>
      <c r="AR628" s="84"/>
    </row>
    <row r="629" spans="2:44" s="146" customFormat="1" x14ac:dyDescent="0.2">
      <c r="B629" s="94"/>
      <c r="C629" s="94"/>
      <c r="D629" s="94"/>
      <c r="E629" s="94"/>
      <c r="F629" s="85"/>
      <c r="G629" s="85"/>
      <c r="H629" s="85"/>
      <c r="I629" s="85"/>
      <c r="J629" s="85"/>
      <c r="K629" s="85"/>
      <c r="L629" s="85"/>
      <c r="M629" s="85"/>
      <c r="N629" s="86"/>
      <c r="O629" s="86"/>
      <c r="P629" s="86"/>
      <c r="Q629" s="86"/>
      <c r="R629" s="87"/>
      <c r="S629" s="98"/>
      <c r="T629" s="141"/>
      <c r="U629" s="120"/>
      <c r="V629" s="135"/>
      <c r="W629" s="85"/>
      <c r="X629" s="118"/>
      <c r="Z629" s="82"/>
      <c r="AA629" s="82"/>
      <c r="AB629" s="145"/>
      <c r="AC629" s="143"/>
      <c r="AD629" s="152"/>
      <c r="AE629" s="152"/>
      <c r="AF629" s="152"/>
      <c r="AH629" s="84"/>
      <c r="AI629" s="84"/>
      <c r="AJ629" s="84"/>
      <c r="AK629" s="84"/>
      <c r="AL629" s="84"/>
      <c r="AM629" s="84"/>
      <c r="AN629" s="84"/>
      <c r="AO629" s="84"/>
      <c r="AP629" s="84"/>
      <c r="AQ629" s="84"/>
      <c r="AR629" s="84"/>
    </row>
    <row r="630" spans="2:44" s="146" customFormat="1" x14ac:dyDescent="0.2">
      <c r="B630" s="94"/>
      <c r="C630" s="94"/>
      <c r="D630" s="94"/>
      <c r="E630" s="94"/>
      <c r="F630" s="85"/>
      <c r="G630" s="85"/>
      <c r="H630" s="85"/>
      <c r="I630" s="85"/>
      <c r="J630" s="85"/>
      <c r="K630" s="85"/>
      <c r="L630" s="85"/>
      <c r="M630" s="85"/>
      <c r="N630" s="86"/>
      <c r="O630" s="86"/>
      <c r="P630" s="86"/>
      <c r="Q630" s="86"/>
      <c r="R630" s="87"/>
      <c r="S630" s="98"/>
      <c r="T630" s="141"/>
      <c r="U630" s="120"/>
      <c r="V630" s="135"/>
      <c r="W630" s="85"/>
      <c r="X630" s="118"/>
      <c r="Z630" s="82"/>
      <c r="AA630" s="82"/>
      <c r="AB630" s="145"/>
      <c r="AC630" s="143"/>
      <c r="AD630" s="152"/>
      <c r="AE630" s="152"/>
      <c r="AF630" s="152"/>
      <c r="AH630" s="84"/>
      <c r="AI630" s="84"/>
      <c r="AJ630" s="84"/>
      <c r="AK630" s="84"/>
      <c r="AL630" s="84"/>
      <c r="AM630" s="84"/>
      <c r="AN630" s="84"/>
      <c r="AO630" s="84"/>
      <c r="AP630" s="84"/>
      <c r="AQ630" s="84"/>
      <c r="AR630" s="84"/>
    </row>
    <row r="631" spans="2:44" s="146" customFormat="1" x14ac:dyDescent="0.2">
      <c r="B631" s="94"/>
      <c r="C631" s="94"/>
      <c r="D631" s="94"/>
      <c r="E631" s="94"/>
      <c r="F631" s="85"/>
      <c r="G631" s="85"/>
      <c r="H631" s="85"/>
      <c r="I631" s="85"/>
      <c r="J631" s="85"/>
      <c r="K631" s="85"/>
      <c r="L631" s="85"/>
      <c r="M631" s="85"/>
      <c r="N631" s="86"/>
      <c r="O631" s="86"/>
      <c r="P631" s="86"/>
      <c r="Q631" s="86"/>
      <c r="R631" s="87"/>
      <c r="S631" s="98"/>
      <c r="T631" s="141"/>
      <c r="U631" s="120"/>
      <c r="V631" s="135"/>
      <c r="W631" s="85"/>
      <c r="X631" s="118"/>
      <c r="Z631" s="82"/>
      <c r="AA631" s="82"/>
      <c r="AB631" s="145"/>
      <c r="AC631" s="143"/>
      <c r="AD631" s="152"/>
      <c r="AE631" s="152"/>
      <c r="AF631" s="152"/>
      <c r="AH631" s="84"/>
      <c r="AI631" s="84"/>
      <c r="AJ631" s="84"/>
      <c r="AK631" s="84"/>
      <c r="AL631" s="84"/>
      <c r="AM631" s="84"/>
      <c r="AN631" s="84"/>
      <c r="AO631" s="84"/>
      <c r="AP631" s="84"/>
      <c r="AQ631" s="84"/>
      <c r="AR631" s="84"/>
    </row>
    <row r="632" spans="2:44" s="146" customFormat="1" x14ac:dyDescent="0.2">
      <c r="B632" s="94"/>
      <c r="C632" s="94"/>
      <c r="D632" s="94"/>
      <c r="E632" s="94"/>
      <c r="F632" s="85"/>
      <c r="G632" s="85"/>
      <c r="H632" s="85"/>
      <c r="I632" s="85"/>
      <c r="J632" s="85"/>
      <c r="K632" s="85"/>
      <c r="L632" s="85"/>
      <c r="M632" s="85"/>
      <c r="N632" s="86"/>
      <c r="O632" s="86"/>
      <c r="P632" s="86"/>
      <c r="Q632" s="86"/>
      <c r="R632" s="87"/>
      <c r="S632" s="98"/>
      <c r="T632" s="141"/>
      <c r="U632" s="120"/>
      <c r="V632" s="135"/>
      <c r="W632" s="85"/>
      <c r="X632" s="118"/>
      <c r="Z632" s="82"/>
      <c r="AA632" s="82"/>
      <c r="AB632" s="145"/>
      <c r="AC632" s="143"/>
      <c r="AD632" s="152"/>
      <c r="AE632" s="152"/>
      <c r="AF632" s="152"/>
      <c r="AH632" s="84"/>
      <c r="AI632" s="84"/>
      <c r="AJ632" s="84"/>
      <c r="AK632" s="84"/>
      <c r="AL632" s="84"/>
      <c r="AM632" s="84"/>
      <c r="AN632" s="84"/>
      <c r="AO632" s="84"/>
      <c r="AP632" s="84"/>
      <c r="AQ632" s="84"/>
      <c r="AR632" s="84"/>
    </row>
    <row r="633" spans="2:44" s="146" customFormat="1" x14ac:dyDescent="0.2">
      <c r="B633" s="94"/>
      <c r="C633" s="94"/>
      <c r="D633" s="94"/>
      <c r="E633" s="94"/>
      <c r="F633" s="85"/>
      <c r="G633" s="85"/>
      <c r="H633" s="85"/>
      <c r="I633" s="85"/>
      <c r="J633" s="85"/>
      <c r="K633" s="85"/>
      <c r="L633" s="85"/>
      <c r="M633" s="85"/>
      <c r="N633" s="86"/>
      <c r="O633" s="86"/>
      <c r="P633" s="86"/>
      <c r="Q633" s="86"/>
      <c r="R633" s="87"/>
      <c r="S633" s="98"/>
      <c r="T633" s="141"/>
      <c r="U633" s="120"/>
      <c r="V633" s="135"/>
      <c r="W633" s="85"/>
      <c r="X633" s="118"/>
      <c r="Z633" s="82"/>
      <c r="AA633" s="82"/>
      <c r="AB633" s="145"/>
      <c r="AC633" s="143"/>
      <c r="AD633" s="152"/>
      <c r="AE633" s="152"/>
      <c r="AF633" s="152"/>
      <c r="AH633" s="84"/>
      <c r="AI633" s="84"/>
      <c r="AJ633" s="84"/>
      <c r="AK633" s="84"/>
      <c r="AL633" s="84"/>
      <c r="AM633" s="84"/>
      <c r="AN633" s="84"/>
      <c r="AO633" s="84"/>
      <c r="AP633" s="84"/>
      <c r="AQ633" s="84"/>
      <c r="AR633" s="84"/>
    </row>
    <row r="634" spans="2:44" s="146" customFormat="1" x14ac:dyDescent="0.2">
      <c r="B634" s="94"/>
      <c r="C634" s="94"/>
      <c r="D634" s="94"/>
      <c r="E634" s="94"/>
      <c r="F634" s="85"/>
      <c r="G634" s="85"/>
      <c r="H634" s="85"/>
      <c r="I634" s="85"/>
      <c r="J634" s="85"/>
      <c r="K634" s="85"/>
      <c r="L634" s="85"/>
      <c r="M634" s="85"/>
      <c r="N634" s="86"/>
      <c r="O634" s="86"/>
      <c r="P634" s="86"/>
      <c r="Q634" s="86"/>
      <c r="R634" s="87"/>
      <c r="S634" s="98"/>
      <c r="T634" s="141"/>
      <c r="U634" s="120"/>
      <c r="V634" s="135"/>
      <c r="W634" s="85"/>
      <c r="X634" s="118"/>
      <c r="Z634" s="82"/>
      <c r="AA634" s="82"/>
      <c r="AB634" s="145"/>
      <c r="AC634" s="143"/>
      <c r="AD634" s="152"/>
      <c r="AE634" s="152"/>
      <c r="AF634" s="152"/>
      <c r="AH634" s="84"/>
      <c r="AI634" s="84"/>
      <c r="AJ634" s="84"/>
      <c r="AK634" s="84"/>
      <c r="AL634" s="84"/>
      <c r="AM634" s="84"/>
      <c r="AN634" s="84"/>
      <c r="AO634" s="84"/>
      <c r="AP634" s="84"/>
      <c r="AQ634" s="84"/>
      <c r="AR634" s="84"/>
    </row>
    <row r="635" spans="2:44" s="146" customFormat="1" x14ac:dyDescent="0.2">
      <c r="B635" s="94"/>
      <c r="C635" s="94"/>
      <c r="D635" s="94"/>
      <c r="E635" s="94"/>
      <c r="F635" s="85"/>
      <c r="G635" s="85"/>
      <c r="H635" s="85"/>
      <c r="I635" s="85"/>
      <c r="J635" s="85"/>
      <c r="K635" s="85"/>
      <c r="L635" s="85"/>
      <c r="M635" s="85"/>
      <c r="N635" s="86"/>
      <c r="O635" s="86"/>
      <c r="P635" s="86"/>
      <c r="Q635" s="86"/>
      <c r="R635" s="87"/>
      <c r="S635" s="98"/>
      <c r="T635" s="141"/>
      <c r="U635" s="120"/>
      <c r="V635" s="135"/>
      <c r="W635" s="85"/>
      <c r="X635" s="118"/>
      <c r="Z635" s="82"/>
      <c r="AA635" s="82"/>
      <c r="AB635" s="145"/>
      <c r="AC635" s="143"/>
      <c r="AD635" s="152"/>
      <c r="AE635" s="152"/>
      <c r="AF635" s="152"/>
      <c r="AH635" s="84"/>
      <c r="AI635" s="84"/>
      <c r="AJ635" s="84"/>
      <c r="AK635" s="84"/>
      <c r="AL635" s="84"/>
      <c r="AM635" s="84"/>
      <c r="AN635" s="84"/>
      <c r="AO635" s="84"/>
      <c r="AP635" s="84"/>
      <c r="AQ635" s="84"/>
      <c r="AR635" s="84"/>
    </row>
    <row r="636" spans="2:44" s="146" customFormat="1" x14ac:dyDescent="0.2">
      <c r="B636" s="94"/>
      <c r="C636" s="94"/>
      <c r="D636" s="94"/>
      <c r="E636" s="94"/>
      <c r="F636" s="85"/>
      <c r="G636" s="85"/>
      <c r="H636" s="85"/>
      <c r="I636" s="85"/>
      <c r="J636" s="85"/>
      <c r="K636" s="85"/>
      <c r="L636" s="85"/>
      <c r="M636" s="85"/>
      <c r="N636" s="86"/>
      <c r="O636" s="86"/>
      <c r="P636" s="86"/>
      <c r="Q636" s="86"/>
      <c r="R636" s="87"/>
      <c r="S636" s="98"/>
      <c r="T636" s="141"/>
      <c r="U636" s="120"/>
      <c r="V636" s="135"/>
      <c r="W636" s="85"/>
      <c r="X636" s="118"/>
      <c r="Z636" s="82"/>
      <c r="AA636" s="82"/>
      <c r="AB636" s="145"/>
      <c r="AC636" s="143"/>
      <c r="AD636" s="152"/>
      <c r="AE636" s="152"/>
      <c r="AF636" s="152"/>
      <c r="AH636" s="84"/>
      <c r="AI636" s="84"/>
      <c r="AJ636" s="84"/>
      <c r="AK636" s="84"/>
      <c r="AL636" s="84"/>
      <c r="AM636" s="84"/>
      <c r="AN636" s="84"/>
      <c r="AO636" s="84"/>
      <c r="AP636" s="84"/>
      <c r="AQ636" s="84"/>
      <c r="AR636" s="84"/>
    </row>
    <row r="637" spans="2:44" s="146" customFormat="1" x14ac:dyDescent="0.2">
      <c r="B637" s="94"/>
      <c r="C637" s="94"/>
      <c r="D637" s="94"/>
      <c r="E637" s="94"/>
      <c r="F637" s="85"/>
      <c r="G637" s="85"/>
      <c r="H637" s="85"/>
      <c r="I637" s="85"/>
      <c r="J637" s="85"/>
      <c r="K637" s="85"/>
      <c r="L637" s="85"/>
      <c r="M637" s="85"/>
      <c r="N637" s="86"/>
      <c r="O637" s="86"/>
      <c r="P637" s="86"/>
      <c r="Q637" s="86"/>
      <c r="R637" s="87"/>
      <c r="S637" s="98"/>
      <c r="T637" s="141"/>
      <c r="U637" s="120"/>
      <c r="V637" s="135"/>
      <c r="W637" s="85"/>
      <c r="X637" s="118"/>
      <c r="Z637" s="82"/>
      <c r="AA637" s="82"/>
      <c r="AB637" s="145"/>
      <c r="AC637" s="143"/>
      <c r="AD637" s="152"/>
      <c r="AE637" s="152"/>
      <c r="AF637" s="152"/>
      <c r="AH637" s="84"/>
      <c r="AI637" s="84"/>
      <c r="AJ637" s="84"/>
      <c r="AK637" s="84"/>
      <c r="AL637" s="84"/>
      <c r="AM637" s="84"/>
      <c r="AN637" s="84"/>
      <c r="AO637" s="84"/>
      <c r="AP637" s="84"/>
      <c r="AQ637" s="84"/>
      <c r="AR637" s="84"/>
    </row>
    <row r="638" spans="2:44" s="146" customFormat="1" x14ac:dyDescent="0.2">
      <c r="B638" s="94"/>
      <c r="C638" s="94"/>
      <c r="D638" s="94"/>
      <c r="E638" s="94"/>
      <c r="F638" s="85"/>
      <c r="G638" s="85"/>
      <c r="H638" s="85"/>
      <c r="I638" s="85"/>
      <c r="J638" s="85"/>
      <c r="K638" s="85"/>
      <c r="L638" s="85"/>
      <c r="M638" s="85"/>
      <c r="N638" s="86"/>
      <c r="O638" s="86"/>
      <c r="P638" s="86"/>
      <c r="Q638" s="86"/>
      <c r="R638" s="87"/>
      <c r="S638" s="98"/>
      <c r="T638" s="141"/>
      <c r="U638" s="120"/>
      <c r="V638" s="135"/>
      <c r="W638" s="85"/>
      <c r="X638" s="118"/>
      <c r="Z638" s="82"/>
      <c r="AA638" s="82"/>
      <c r="AB638" s="145"/>
      <c r="AC638" s="143"/>
      <c r="AD638" s="152"/>
      <c r="AE638" s="152"/>
      <c r="AF638" s="152"/>
      <c r="AH638" s="84"/>
      <c r="AI638" s="84"/>
      <c r="AJ638" s="84"/>
      <c r="AK638" s="84"/>
      <c r="AL638" s="84"/>
      <c r="AM638" s="84"/>
      <c r="AN638" s="84"/>
      <c r="AO638" s="84"/>
      <c r="AP638" s="84"/>
      <c r="AQ638" s="84"/>
      <c r="AR638" s="84"/>
    </row>
    <row r="639" spans="2:44" s="146" customFormat="1" x14ac:dyDescent="0.2">
      <c r="B639" s="94"/>
      <c r="C639" s="94"/>
      <c r="D639" s="94"/>
      <c r="E639" s="94"/>
      <c r="F639" s="85"/>
      <c r="G639" s="85"/>
      <c r="H639" s="85"/>
      <c r="I639" s="85"/>
      <c r="J639" s="85"/>
      <c r="K639" s="85"/>
      <c r="L639" s="85"/>
      <c r="M639" s="85"/>
      <c r="N639" s="86"/>
      <c r="O639" s="86"/>
      <c r="P639" s="86"/>
      <c r="Q639" s="86"/>
      <c r="R639" s="87"/>
      <c r="S639" s="98"/>
      <c r="T639" s="141"/>
      <c r="U639" s="120"/>
      <c r="V639" s="135"/>
      <c r="W639" s="85"/>
      <c r="X639" s="118"/>
      <c r="Z639" s="82"/>
      <c r="AA639" s="82"/>
      <c r="AB639" s="145"/>
      <c r="AC639" s="143"/>
      <c r="AD639" s="152"/>
      <c r="AE639" s="152"/>
      <c r="AF639" s="152"/>
      <c r="AH639" s="84"/>
      <c r="AI639" s="84"/>
      <c r="AJ639" s="84"/>
      <c r="AK639" s="84"/>
      <c r="AL639" s="84"/>
      <c r="AM639" s="84"/>
      <c r="AN639" s="84"/>
      <c r="AO639" s="84"/>
      <c r="AP639" s="84"/>
      <c r="AQ639" s="84"/>
      <c r="AR639" s="84"/>
    </row>
    <row r="640" spans="2:44" s="146" customFormat="1" x14ac:dyDescent="0.2">
      <c r="B640" s="94"/>
      <c r="C640" s="94"/>
      <c r="D640" s="94"/>
      <c r="E640" s="94"/>
      <c r="F640" s="85"/>
      <c r="G640" s="85"/>
      <c r="H640" s="85"/>
      <c r="I640" s="85"/>
      <c r="J640" s="85"/>
      <c r="K640" s="85"/>
      <c r="L640" s="85"/>
      <c r="M640" s="85"/>
      <c r="N640" s="86"/>
      <c r="O640" s="86"/>
      <c r="P640" s="86"/>
      <c r="Q640" s="86"/>
      <c r="R640" s="87"/>
      <c r="S640" s="98"/>
      <c r="T640" s="141"/>
      <c r="U640" s="120"/>
      <c r="V640" s="135"/>
      <c r="W640" s="85"/>
      <c r="X640" s="118"/>
      <c r="Z640" s="82"/>
      <c r="AA640" s="82"/>
      <c r="AB640" s="145"/>
      <c r="AC640" s="143"/>
      <c r="AD640" s="152"/>
      <c r="AE640" s="152"/>
      <c r="AF640" s="152"/>
      <c r="AH640" s="84"/>
      <c r="AI640" s="84"/>
      <c r="AJ640" s="84"/>
      <c r="AK640" s="84"/>
      <c r="AL640" s="84"/>
      <c r="AM640" s="84"/>
      <c r="AN640" s="84"/>
      <c r="AO640" s="84"/>
      <c r="AP640" s="84"/>
      <c r="AQ640" s="84"/>
      <c r="AR640" s="84"/>
    </row>
    <row r="641" spans="2:44" s="146" customFormat="1" x14ac:dyDescent="0.2">
      <c r="B641" s="94"/>
      <c r="C641" s="94"/>
      <c r="D641" s="94"/>
      <c r="E641" s="94"/>
      <c r="F641" s="85"/>
      <c r="G641" s="85"/>
      <c r="H641" s="85"/>
      <c r="I641" s="85"/>
      <c r="J641" s="85"/>
      <c r="K641" s="85"/>
      <c r="L641" s="85"/>
      <c r="M641" s="85"/>
      <c r="N641" s="86"/>
      <c r="O641" s="86"/>
      <c r="P641" s="86"/>
      <c r="Q641" s="86"/>
      <c r="R641" s="87"/>
      <c r="S641" s="98"/>
      <c r="T641" s="141"/>
      <c r="U641" s="120"/>
      <c r="V641" s="135"/>
      <c r="W641" s="85"/>
      <c r="X641" s="118"/>
      <c r="Z641" s="82"/>
      <c r="AA641" s="82"/>
      <c r="AB641" s="145"/>
      <c r="AC641" s="143"/>
      <c r="AD641" s="152"/>
      <c r="AE641" s="152"/>
      <c r="AF641" s="152"/>
      <c r="AH641" s="84"/>
      <c r="AI641" s="84"/>
      <c r="AJ641" s="84"/>
      <c r="AK641" s="84"/>
      <c r="AL641" s="84"/>
      <c r="AM641" s="84"/>
      <c r="AN641" s="84"/>
      <c r="AO641" s="84"/>
      <c r="AP641" s="84"/>
      <c r="AQ641" s="84"/>
      <c r="AR641" s="84"/>
    </row>
    <row r="642" spans="2:44" s="146" customFormat="1" x14ac:dyDescent="0.2">
      <c r="B642" s="94"/>
      <c r="C642" s="94"/>
      <c r="D642" s="94"/>
      <c r="E642" s="94"/>
      <c r="F642" s="85"/>
      <c r="G642" s="85"/>
      <c r="H642" s="85"/>
      <c r="I642" s="85"/>
      <c r="J642" s="85"/>
      <c r="K642" s="85"/>
      <c r="L642" s="85"/>
      <c r="M642" s="85"/>
      <c r="N642" s="86"/>
      <c r="O642" s="86"/>
      <c r="P642" s="86"/>
      <c r="Q642" s="86"/>
      <c r="R642" s="87"/>
      <c r="S642" s="98"/>
      <c r="T642" s="141"/>
      <c r="U642" s="120"/>
      <c r="V642" s="135"/>
      <c r="W642" s="85"/>
      <c r="X642" s="118"/>
      <c r="Z642" s="82"/>
      <c r="AA642" s="82"/>
      <c r="AB642" s="145"/>
      <c r="AC642" s="143"/>
      <c r="AD642" s="152"/>
      <c r="AE642" s="152"/>
      <c r="AF642" s="152"/>
      <c r="AH642" s="84"/>
      <c r="AI642" s="84"/>
      <c r="AJ642" s="84"/>
      <c r="AK642" s="84"/>
      <c r="AL642" s="84"/>
      <c r="AM642" s="84"/>
      <c r="AN642" s="84"/>
      <c r="AO642" s="84"/>
      <c r="AP642" s="84"/>
      <c r="AQ642" s="84"/>
      <c r="AR642" s="84"/>
    </row>
    <row r="643" spans="2:44" s="146" customFormat="1" x14ac:dyDescent="0.2">
      <c r="B643" s="94"/>
      <c r="C643" s="94"/>
      <c r="D643" s="94"/>
      <c r="E643" s="94"/>
      <c r="F643" s="85"/>
      <c r="G643" s="85"/>
      <c r="H643" s="85"/>
      <c r="I643" s="85"/>
      <c r="J643" s="85"/>
      <c r="K643" s="85"/>
      <c r="L643" s="85"/>
      <c r="M643" s="85"/>
      <c r="N643" s="86"/>
      <c r="O643" s="86"/>
      <c r="P643" s="86"/>
      <c r="Q643" s="86"/>
      <c r="R643" s="87"/>
      <c r="S643" s="98"/>
      <c r="T643" s="141"/>
      <c r="U643" s="120"/>
      <c r="V643" s="135"/>
      <c r="W643" s="85"/>
      <c r="X643" s="118"/>
      <c r="Z643" s="82"/>
      <c r="AA643" s="82"/>
      <c r="AB643" s="145"/>
      <c r="AC643" s="143"/>
      <c r="AD643" s="152"/>
      <c r="AE643" s="152"/>
      <c r="AF643" s="152"/>
      <c r="AH643" s="84"/>
      <c r="AI643" s="84"/>
      <c r="AJ643" s="84"/>
      <c r="AK643" s="84"/>
      <c r="AL643" s="84"/>
      <c r="AM643" s="84"/>
      <c r="AN643" s="84"/>
      <c r="AO643" s="84"/>
      <c r="AP643" s="84"/>
      <c r="AQ643" s="84"/>
      <c r="AR643" s="84"/>
    </row>
    <row r="644" spans="2:44" s="146" customFormat="1" x14ac:dyDescent="0.2">
      <c r="B644" s="94"/>
      <c r="C644" s="94"/>
      <c r="D644" s="94"/>
      <c r="E644" s="94"/>
      <c r="F644" s="85"/>
      <c r="G644" s="85"/>
      <c r="H644" s="85"/>
      <c r="I644" s="85"/>
      <c r="J644" s="85"/>
      <c r="K644" s="85"/>
      <c r="L644" s="85"/>
      <c r="M644" s="85"/>
      <c r="N644" s="86"/>
      <c r="O644" s="86"/>
      <c r="P644" s="86"/>
      <c r="Q644" s="86"/>
      <c r="R644" s="87"/>
      <c r="S644" s="98"/>
      <c r="T644" s="141"/>
      <c r="U644" s="120"/>
      <c r="V644" s="135"/>
      <c r="W644" s="85"/>
      <c r="X644" s="118"/>
      <c r="Z644" s="82"/>
      <c r="AA644" s="82"/>
      <c r="AB644" s="145"/>
      <c r="AC644" s="143"/>
      <c r="AD644" s="152"/>
      <c r="AE644" s="152"/>
      <c r="AF644" s="152"/>
      <c r="AH644" s="84"/>
      <c r="AI644" s="84"/>
      <c r="AJ644" s="84"/>
      <c r="AK644" s="84"/>
      <c r="AL644" s="84"/>
      <c r="AM644" s="84"/>
      <c r="AN644" s="84"/>
      <c r="AO644" s="84"/>
      <c r="AP644" s="84"/>
      <c r="AQ644" s="84"/>
      <c r="AR644" s="84"/>
    </row>
    <row r="645" spans="2:44" s="146" customFormat="1" x14ac:dyDescent="0.2">
      <c r="B645" s="94"/>
      <c r="C645" s="94"/>
      <c r="D645" s="94"/>
      <c r="E645" s="94"/>
      <c r="F645" s="85"/>
      <c r="G645" s="85"/>
      <c r="H645" s="85"/>
      <c r="I645" s="85"/>
      <c r="J645" s="85"/>
      <c r="K645" s="85"/>
      <c r="L645" s="85"/>
      <c r="M645" s="85"/>
      <c r="N645" s="86"/>
      <c r="O645" s="86"/>
      <c r="P645" s="86"/>
      <c r="Q645" s="86"/>
      <c r="R645" s="87"/>
      <c r="S645" s="98"/>
      <c r="T645" s="141"/>
      <c r="U645" s="120"/>
      <c r="V645" s="135"/>
      <c r="W645" s="85"/>
      <c r="X645" s="118"/>
      <c r="Z645" s="82"/>
      <c r="AA645" s="82"/>
      <c r="AB645" s="145"/>
      <c r="AC645" s="143"/>
      <c r="AD645" s="152"/>
      <c r="AE645" s="152"/>
      <c r="AF645" s="152"/>
      <c r="AH645" s="84"/>
      <c r="AI645" s="84"/>
      <c r="AJ645" s="84"/>
      <c r="AK645" s="84"/>
      <c r="AL645" s="84"/>
      <c r="AM645" s="84"/>
      <c r="AN645" s="84"/>
      <c r="AO645" s="84"/>
      <c r="AP645" s="84"/>
      <c r="AQ645" s="84"/>
      <c r="AR645" s="84"/>
    </row>
    <row r="646" spans="2:44" s="146" customFormat="1" x14ac:dyDescent="0.2">
      <c r="B646" s="94"/>
      <c r="C646" s="94"/>
      <c r="D646" s="94"/>
      <c r="E646" s="94"/>
      <c r="F646" s="85"/>
      <c r="G646" s="85"/>
      <c r="H646" s="85"/>
      <c r="I646" s="85"/>
      <c r="J646" s="85"/>
      <c r="K646" s="85"/>
      <c r="L646" s="85"/>
      <c r="M646" s="85"/>
      <c r="N646" s="86"/>
      <c r="O646" s="86"/>
      <c r="P646" s="86"/>
      <c r="Q646" s="86"/>
      <c r="R646" s="87"/>
      <c r="S646" s="98"/>
      <c r="T646" s="141"/>
      <c r="U646" s="120"/>
      <c r="V646" s="135"/>
      <c r="W646" s="85"/>
      <c r="X646" s="118"/>
      <c r="Z646" s="82"/>
      <c r="AA646" s="82"/>
      <c r="AB646" s="145"/>
      <c r="AC646" s="143"/>
      <c r="AD646" s="152"/>
      <c r="AE646" s="152"/>
      <c r="AF646" s="152"/>
      <c r="AH646" s="84"/>
      <c r="AI646" s="84"/>
      <c r="AJ646" s="84"/>
      <c r="AK646" s="84"/>
      <c r="AL646" s="84"/>
      <c r="AM646" s="84"/>
      <c r="AN646" s="84"/>
      <c r="AO646" s="84"/>
      <c r="AP646" s="84"/>
      <c r="AQ646" s="84"/>
      <c r="AR646" s="84"/>
    </row>
    <row r="647" spans="2:44" s="146" customFormat="1" x14ac:dyDescent="0.2">
      <c r="B647" s="94"/>
      <c r="C647" s="94"/>
      <c r="D647" s="94"/>
      <c r="E647" s="94"/>
      <c r="F647" s="85"/>
      <c r="G647" s="85"/>
      <c r="H647" s="85"/>
      <c r="I647" s="85"/>
      <c r="J647" s="85"/>
      <c r="K647" s="85"/>
      <c r="L647" s="85"/>
      <c r="M647" s="85"/>
      <c r="N647" s="86"/>
      <c r="O647" s="86"/>
      <c r="P647" s="86"/>
      <c r="Q647" s="86"/>
      <c r="R647" s="87"/>
      <c r="S647" s="98"/>
      <c r="T647" s="141"/>
      <c r="U647" s="120"/>
      <c r="V647" s="135"/>
      <c r="W647" s="85"/>
      <c r="X647" s="118"/>
      <c r="Z647" s="82"/>
      <c r="AA647" s="82"/>
      <c r="AB647" s="145"/>
      <c r="AC647" s="143"/>
      <c r="AD647" s="152"/>
      <c r="AE647" s="152"/>
      <c r="AF647" s="152"/>
      <c r="AH647" s="84"/>
      <c r="AI647" s="84"/>
      <c r="AJ647" s="84"/>
      <c r="AK647" s="84"/>
      <c r="AL647" s="84"/>
      <c r="AM647" s="84"/>
      <c r="AN647" s="84"/>
      <c r="AO647" s="84"/>
      <c r="AP647" s="84"/>
      <c r="AQ647" s="84"/>
      <c r="AR647" s="84"/>
    </row>
    <row r="648" spans="2:44" s="146" customFormat="1" x14ac:dyDescent="0.2">
      <c r="B648" s="94"/>
      <c r="C648" s="94"/>
      <c r="D648" s="94"/>
      <c r="E648" s="94"/>
      <c r="F648" s="85"/>
      <c r="G648" s="85"/>
      <c r="H648" s="85"/>
      <c r="I648" s="85"/>
      <c r="J648" s="85"/>
      <c r="K648" s="85"/>
      <c r="L648" s="85"/>
      <c r="M648" s="85"/>
      <c r="N648" s="86"/>
      <c r="O648" s="86"/>
      <c r="P648" s="86"/>
      <c r="Q648" s="86"/>
      <c r="R648" s="87"/>
      <c r="S648" s="98"/>
      <c r="T648" s="141"/>
      <c r="U648" s="120"/>
      <c r="V648" s="135"/>
      <c r="W648" s="85"/>
      <c r="X648" s="118"/>
      <c r="Z648" s="82"/>
      <c r="AA648" s="82"/>
      <c r="AB648" s="145"/>
      <c r="AC648" s="143"/>
      <c r="AD648" s="152"/>
      <c r="AE648" s="152"/>
      <c r="AF648" s="152"/>
      <c r="AH648" s="84"/>
      <c r="AI648" s="84"/>
      <c r="AJ648" s="84"/>
      <c r="AK648" s="84"/>
      <c r="AL648" s="84"/>
      <c r="AM648" s="84"/>
      <c r="AN648" s="84"/>
      <c r="AO648" s="84"/>
      <c r="AP648" s="84"/>
      <c r="AQ648" s="84"/>
      <c r="AR648" s="84"/>
    </row>
    <row r="649" spans="2:44" s="146" customFormat="1" x14ac:dyDescent="0.2">
      <c r="B649" s="94"/>
      <c r="C649" s="94"/>
      <c r="D649" s="94"/>
      <c r="E649" s="94"/>
      <c r="F649" s="85"/>
      <c r="G649" s="85"/>
      <c r="H649" s="85"/>
      <c r="I649" s="85"/>
      <c r="J649" s="85"/>
      <c r="K649" s="85"/>
      <c r="L649" s="85"/>
      <c r="M649" s="85"/>
      <c r="N649" s="86"/>
      <c r="O649" s="86"/>
      <c r="P649" s="86"/>
      <c r="Q649" s="86"/>
      <c r="R649" s="87"/>
      <c r="S649" s="98"/>
      <c r="T649" s="141"/>
      <c r="U649" s="120"/>
      <c r="V649" s="135"/>
      <c r="W649" s="85"/>
      <c r="X649" s="118"/>
      <c r="Z649" s="82"/>
      <c r="AA649" s="82"/>
      <c r="AB649" s="145"/>
      <c r="AC649" s="143"/>
      <c r="AD649" s="152"/>
      <c r="AE649" s="152"/>
      <c r="AF649" s="152"/>
      <c r="AH649" s="84"/>
      <c r="AI649" s="84"/>
      <c r="AJ649" s="84"/>
      <c r="AK649" s="84"/>
      <c r="AL649" s="84"/>
      <c r="AM649" s="84"/>
      <c r="AN649" s="84"/>
      <c r="AO649" s="84"/>
      <c r="AP649" s="84"/>
      <c r="AQ649" s="84"/>
      <c r="AR649" s="84"/>
    </row>
    <row r="650" spans="2:44" s="146" customFormat="1" x14ac:dyDescent="0.2">
      <c r="B650" s="94"/>
      <c r="C650" s="94"/>
      <c r="D650" s="94"/>
      <c r="E650" s="94"/>
      <c r="F650" s="85"/>
      <c r="G650" s="85"/>
      <c r="H650" s="85"/>
      <c r="I650" s="85"/>
      <c r="J650" s="85"/>
      <c r="K650" s="85"/>
      <c r="L650" s="85"/>
      <c r="M650" s="85"/>
      <c r="N650" s="86"/>
      <c r="O650" s="86"/>
      <c r="P650" s="86"/>
      <c r="Q650" s="86"/>
      <c r="R650" s="87"/>
      <c r="S650" s="98"/>
      <c r="T650" s="141"/>
      <c r="U650" s="120"/>
      <c r="V650" s="135"/>
      <c r="W650" s="85"/>
      <c r="X650" s="118"/>
      <c r="Z650" s="82"/>
      <c r="AA650" s="82"/>
      <c r="AB650" s="145"/>
      <c r="AC650" s="143"/>
      <c r="AD650" s="152"/>
      <c r="AE650" s="152"/>
      <c r="AF650" s="152"/>
      <c r="AH650" s="84"/>
      <c r="AI650" s="84"/>
      <c r="AJ650" s="84"/>
      <c r="AK650" s="84"/>
      <c r="AL650" s="84"/>
      <c r="AM650" s="84"/>
      <c r="AN650" s="84"/>
      <c r="AO650" s="84"/>
      <c r="AP650" s="84"/>
      <c r="AQ650" s="84"/>
      <c r="AR650" s="84"/>
    </row>
    <row r="651" spans="2:44" s="146" customFormat="1" x14ac:dyDescent="0.2">
      <c r="B651" s="94"/>
      <c r="C651" s="94"/>
      <c r="D651" s="94"/>
      <c r="E651" s="94"/>
      <c r="F651" s="85"/>
      <c r="G651" s="85"/>
      <c r="H651" s="85"/>
      <c r="I651" s="85"/>
      <c r="J651" s="85"/>
      <c r="K651" s="85"/>
      <c r="L651" s="85"/>
      <c r="M651" s="85"/>
      <c r="N651" s="86"/>
      <c r="O651" s="86"/>
      <c r="P651" s="86"/>
      <c r="Q651" s="86"/>
      <c r="R651" s="87"/>
      <c r="S651" s="98"/>
      <c r="T651" s="141"/>
      <c r="U651" s="120"/>
      <c r="V651" s="135"/>
      <c r="W651" s="85"/>
      <c r="X651" s="118"/>
      <c r="Z651" s="82"/>
      <c r="AA651" s="82"/>
      <c r="AB651" s="145"/>
      <c r="AC651" s="143"/>
      <c r="AD651" s="152"/>
      <c r="AE651" s="152"/>
      <c r="AF651" s="152"/>
      <c r="AH651" s="84"/>
      <c r="AI651" s="84"/>
      <c r="AJ651" s="84"/>
      <c r="AK651" s="84"/>
      <c r="AL651" s="84"/>
      <c r="AM651" s="84"/>
      <c r="AN651" s="84"/>
      <c r="AO651" s="84"/>
      <c r="AP651" s="84"/>
      <c r="AQ651" s="84"/>
      <c r="AR651" s="84"/>
    </row>
    <row r="652" spans="2:44" s="146" customFormat="1" x14ac:dyDescent="0.2">
      <c r="B652" s="94"/>
      <c r="C652" s="94"/>
      <c r="D652" s="94"/>
      <c r="E652" s="94"/>
      <c r="F652" s="85"/>
      <c r="G652" s="85"/>
      <c r="H652" s="85"/>
      <c r="I652" s="85"/>
      <c r="J652" s="85"/>
      <c r="K652" s="85"/>
      <c r="L652" s="85"/>
      <c r="M652" s="85"/>
      <c r="N652" s="86"/>
      <c r="O652" s="86"/>
      <c r="P652" s="86"/>
      <c r="Q652" s="86"/>
      <c r="R652" s="87"/>
      <c r="S652" s="98"/>
      <c r="T652" s="141"/>
      <c r="U652" s="120"/>
      <c r="V652" s="135"/>
      <c r="W652" s="85"/>
      <c r="X652" s="118"/>
      <c r="Z652" s="82"/>
      <c r="AA652" s="82"/>
      <c r="AB652" s="145"/>
      <c r="AC652" s="143"/>
      <c r="AD652" s="152"/>
      <c r="AE652" s="152"/>
      <c r="AF652" s="152"/>
      <c r="AH652" s="84"/>
      <c r="AI652" s="84"/>
      <c r="AJ652" s="84"/>
      <c r="AK652" s="84"/>
      <c r="AL652" s="84"/>
      <c r="AM652" s="84"/>
      <c r="AN652" s="84"/>
      <c r="AO652" s="84"/>
      <c r="AP652" s="84"/>
      <c r="AQ652" s="84"/>
      <c r="AR652" s="84"/>
    </row>
    <row r="653" spans="2:44" s="146" customFormat="1" x14ac:dyDescent="0.2">
      <c r="B653" s="94"/>
      <c r="C653" s="94"/>
      <c r="D653" s="94"/>
      <c r="E653" s="94"/>
      <c r="F653" s="85"/>
      <c r="G653" s="85"/>
      <c r="H653" s="85"/>
      <c r="I653" s="85"/>
      <c r="J653" s="85"/>
      <c r="K653" s="85"/>
      <c r="L653" s="85"/>
      <c r="M653" s="85"/>
      <c r="N653" s="86"/>
      <c r="O653" s="86"/>
      <c r="P653" s="86"/>
      <c r="Q653" s="86"/>
      <c r="R653" s="87"/>
      <c r="S653" s="98"/>
      <c r="T653" s="141"/>
      <c r="U653" s="120"/>
      <c r="V653" s="135"/>
      <c r="W653" s="85"/>
      <c r="X653" s="118"/>
      <c r="Z653" s="82"/>
      <c r="AA653" s="82"/>
      <c r="AB653" s="145"/>
      <c r="AC653" s="143"/>
      <c r="AD653" s="152"/>
      <c r="AE653" s="152"/>
      <c r="AF653" s="152"/>
      <c r="AH653" s="84"/>
      <c r="AI653" s="84"/>
      <c r="AJ653" s="84"/>
      <c r="AK653" s="84"/>
      <c r="AL653" s="84"/>
      <c r="AM653" s="84"/>
      <c r="AN653" s="84"/>
      <c r="AO653" s="84"/>
      <c r="AP653" s="84"/>
      <c r="AQ653" s="84"/>
      <c r="AR653" s="84"/>
    </row>
    <row r="654" spans="2:44" s="146" customFormat="1" x14ac:dyDescent="0.2">
      <c r="B654" s="94"/>
      <c r="C654" s="94"/>
      <c r="D654" s="94"/>
      <c r="E654" s="94"/>
      <c r="F654" s="85"/>
      <c r="G654" s="85"/>
      <c r="H654" s="85"/>
      <c r="I654" s="85"/>
      <c r="J654" s="85"/>
      <c r="K654" s="85"/>
      <c r="L654" s="85"/>
      <c r="M654" s="85"/>
      <c r="N654" s="86"/>
      <c r="O654" s="86"/>
      <c r="P654" s="86"/>
      <c r="Q654" s="86"/>
      <c r="R654" s="87"/>
      <c r="S654" s="98"/>
      <c r="T654" s="141"/>
      <c r="U654" s="120"/>
      <c r="V654" s="135"/>
      <c r="W654" s="85"/>
      <c r="X654" s="118"/>
      <c r="Z654" s="82"/>
      <c r="AA654" s="82"/>
      <c r="AB654" s="145"/>
      <c r="AC654" s="143"/>
      <c r="AD654" s="152"/>
      <c r="AE654" s="152"/>
      <c r="AF654" s="152"/>
      <c r="AH654" s="84"/>
      <c r="AI654" s="84"/>
      <c r="AJ654" s="84"/>
      <c r="AK654" s="84"/>
      <c r="AL654" s="84"/>
      <c r="AM654" s="84"/>
      <c r="AN654" s="84"/>
      <c r="AO654" s="84"/>
      <c r="AP654" s="84"/>
      <c r="AQ654" s="84"/>
      <c r="AR654" s="84"/>
    </row>
    <row r="655" spans="2:44" s="146" customFormat="1" x14ac:dyDescent="0.2">
      <c r="B655" s="94"/>
      <c r="C655" s="94"/>
      <c r="D655" s="94"/>
      <c r="E655" s="94"/>
      <c r="F655" s="85"/>
      <c r="G655" s="85"/>
      <c r="H655" s="85"/>
      <c r="I655" s="85"/>
      <c r="J655" s="85"/>
      <c r="K655" s="85"/>
      <c r="L655" s="85"/>
      <c r="M655" s="85"/>
      <c r="N655" s="86"/>
      <c r="O655" s="86"/>
      <c r="P655" s="86"/>
      <c r="Q655" s="86"/>
      <c r="R655" s="87"/>
      <c r="S655" s="98"/>
      <c r="T655" s="141"/>
      <c r="U655" s="120"/>
      <c r="V655" s="135"/>
      <c r="W655" s="85"/>
      <c r="X655" s="118"/>
      <c r="Z655" s="82"/>
      <c r="AA655" s="82"/>
      <c r="AB655" s="145"/>
      <c r="AC655" s="143"/>
      <c r="AD655" s="152"/>
      <c r="AE655" s="152"/>
      <c r="AF655" s="152"/>
      <c r="AH655" s="84"/>
      <c r="AI655" s="84"/>
      <c r="AJ655" s="84"/>
      <c r="AK655" s="84"/>
      <c r="AL655" s="84"/>
      <c r="AM655" s="84"/>
      <c r="AN655" s="84"/>
      <c r="AO655" s="84"/>
      <c r="AP655" s="84"/>
      <c r="AQ655" s="84"/>
      <c r="AR655" s="84"/>
    </row>
    <row r="656" spans="2:44" s="146" customFormat="1" x14ac:dyDescent="0.2">
      <c r="B656" s="94"/>
      <c r="C656" s="94"/>
      <c r="D656" s="94"/>
      <c r="E656" s="94"/>
      <c r="F656" s="85"/>
      <c r="G656" s="85"/>
      <c r="H656" s="85"/>
      <c r="I656" s="85"/>
      <c r="J656" s="85"/>
      <c r="K656" s="85"/>
      <c r="L656" s="85"/>
      <c r="M656" s="85"/>
      <c r="N656" s="86"/>
      <c r="O656" s="86"/>
      <c r="P656" s="86"/>
      <c r="Q656" s="86"/>
      <c r="R656" s="87"/>
      <c r="S656" s="98"/>
      <c r="T656" s="141"/>
      <c r="U656" s="120"/>
      <c r="V656" s="135"/>
      <c r="W656" s="85"/>
      <c r="X656" s="118"/>
      <c r="Z656" s="82"/>
      <c r="AA656" s="82"/>
      <c r="AB656" s="145"/>
      <c r="AC656" s="143"/>
      <c r="AD656" s="152"/>
      <c r="AE656" s="152"/>
      <c r="AF656" s="152"/>
      <c r="AH656" s="84"/>
      <c r="AI656" s="84"/>
      <c r="AJ656" s="84"/>
      <c r="AK656" s="84"/>
      <c r="AL656" s="84"/>
      <c r="AM656" s="84"/>
      <c r="AN656" s="84"/>
      <c r="AO656" s="84"/>
      <c r="AP656" s="84"/>
      <c r="AQ656" s="84"/>
      <c r="AR656" s="84"/>
    </row>
    <row r="657" spans="2:44" s="146" customFormat="1" x14ac:dyDescent="0.2">
      <c r="B657" s="94"/>
      <c r="C657" s="94"/>
      <c r="D657" s="94"/>
      <c r="E657" s="94"/>
      <c r="F657" s="85"/>
      <c r="G657" s="85"/>
      <c r="H657" s="85"/>
      <c r="I657" s="85"/>
      <c r="J657" s="85"/>
      <c r="K657" s="85"/>
      <c r="L657" s="85"/>
      <c r="M657" s="85"/>
      <c r="N657" s="86"/>
      <c r="O657" s="86"/>
      <c r="P657" s="86"/>
      <c r="Q657" s="86"/>
      <c r="R657" s="87"/>
      <c r="S657" s="98"/>
      <c r="T657" s="141"/>
      <c r="U657" s="120"/>
      <c r="V657" s="135"/>
      <c r="W657" s="85"/>
      <c r="X657" s="118"/>
      <c r="Z657" s="82"/>
      <c r="AA657" s="82"/>
      <c r="AB657" s="145"/>
      <c r="AC657" s="143"/>
      <c r="AD657" s="152"/>
      <c r="AE657" s="152"/>
      <c r="AF657" s="152"/>
      <c r="AH657" s="84"/>
      <c r="AI657" s="84"/>
      <c r="AJ657" s="84"/>
      <c r="AK657" s="84"/>
      <c r="AL657" s="84"/>
      <c r="AM657" s="84"/>
      <c r="AN657" s="84"/>
      <c r="AO657" s="84"/>
      <c r="AP657" s="84"/>
      <c r="AQ657" s="84"/>
      <c r="AR657" s="84"/>
    </row>
    <row r="658" spans="2:44" s="146" customFormat="1" x14ac:dyDescent="0.2">
      <c r="B658" s="94"/>
      <c r="C658" s="94"/>
      <c r="D658" s="94"/>
      <c r="E658" s="94"/>
      <c r="F658" s="85"/>
      <c r="G658" s="85"/>
      <c r="H658" s="85"/>
      <c r="I658" s="85"/>
      <c r="J658" s="85"/>
      <c r="K658" s="85"/>
      <c r="L658" s="85"/>
      <c r="M658" s="85"/>
      <c r="N658" s="86"/>
      <c r="O658" s="86"/>
      <c r="P658" s="86"/>
      <c r="Q658" s="86"/>
      <c r="R658" s="87"/>
      <c r="S658" s="98"/>
      <c r="T658" s="141"/>
      <c r="U658" s="120"/>
      <c r="V658" s="135"/>
      <c r="W658" s="85"/>
      <c r="X658" s="118"/>
      <c r="Z658" s="82"/>
      <c r="AA658" s="82"/>
      <c r="AB658" s="145"/>
      <c r="AC658" s="143"/>
      <c r="AD658" s="152"/>
      <c r="AE658" s="152"/>
      <c r="AF658" s="152"/>
      <c r="AH658" s="84"/>
      <c r="AI658" s="84"/>
      <c r="AJ658" s="84"/>
      <c r="AK658" s="84"/>
      <c r="AL658" s="84"/>
      <c r="AM658" s="84"/>
      <c r="AN658" s="84"/>
      <c r="AO658" s="84"/>
      <c r="AP658" s="84"/>
      <c r="AQ658" s="84"/>
      <c r="AR658" s="84"/>
    </row>
    <row r="659" spans="2:44" s="146" customFormat="1" x14ac:dyDescent="0.2">
      <c r="B659" s="94"/>
      <c r="C659" s="94"/>
      <c r="D659" s="94"/>
      <c r="E659" s="94"/>
      <c r="F659" s="85"/>
      <c r="G659" s="85"/>
      <c r="H659" s="85"/>
      <c r="I659" s="85"/>
      <c r="J659" s="85"/>
      <c r="K659" s="85"/>
      <c r="L659" s="85"/>
      <c r="M659" s="85"/>
      <c r="N659" s="86"/>
      <c r="O659" s="86"/>
      <c r="P659" s="86"/>
      <c r="Q659" s="86"/>
      <c r="R659" s="87"/>
      <c r="S659" s="98"/>
      <c r="T659" s="141"/>
      <c r="U659" s="120"/>
      <c r="V659" s="135"/>
      <c r="W659" s="85"/>
      <c r="X659" s="118"/>
      <c r="Z659" s="82"/>
      <c r="AA659" s="82"/>
      <c r="AB659" s="145"/>
      <c r="AC659" s="143"/>
      <c r="AD659" s="152"/>
      <c r="AE659" s="152"/>
      <c r="AF659" s="152"/>
      <c r="AH659" s="84"/>
      <c r="AI659" s="84"/>
      <c r="AJ659" s="84"/>
      <c r="AK659" s="84"/>
      <c r="AL659" s="84"/>
      <c r="AM659" s="84"/>
      <c r="AN659" s="84"/>
      <c r="AO659" s="84"/>
      <c r="AP659" s="84"/>
      <c r="AQ659" s="84"/>
      <c r="AR659" s="84"/>
    </row>
    <row r="660" spans="2:44" s="146" customFormat="1" x14ac:dyDescent="0.2">
      <c r="B660" s="94"/>
      <c r="C660" s="94"/>
      <c r="D660" s="94"/>
      <c r="E660" s="94"/>
      <c r="F660" s="85"/>
      <c r="G660" s="85"/>
      <c r="H660" s="85"/>
      <c r="I660" s="85"/>
      <c r="J660" s="85"/>
      <c r="K660" s="85"/>
      <c r="L660" s="85"/>
      <c r="M660" s="85"/>
      <c r="N660" s="86"/>
      <c r="O660" s="86"/>
      <c r="P660" s="86"/>
      <c r="Q660" s="86"/>
      <c r="R660" s="87"/>
      <c r="S660" s="98"/>
      <c r="T660" s="141"/>
      <c r="U660" s="120"/>
      <c r="V660" s="135"/>
      <c r="W660" s="85"/>
      <c r="X660" s="118"/>
      <c r="Z660" s="82"/>
      <c r="AA660" s="82"/>
      <c r="AB660" s="145"/>
      <c r="AC660" s="143"/>
      <c r="AD660" s="152"/>
      <c r="AE660" s="152"/>
      <c r="AF660" s="152"/>
      <c r="AH660" s="84"/>
      <c r="AI660" s="84"/>
      <c r="AJ660" s="84"/>
      <c r="AK660" s="84"/>
      <c r="AL660" s="84"/>
      <c r="AM660" s="84"/>
      <c r="AN660" s="84"/>
      <c r="AO660" s="84"/>
      <c r="AP660" s="84"/>
      <c r="AQ660" s="84"/>
      <c r="AR660" s="84"/>
    </row>
    <row r="661" spans="2:44" s="146" customFormat="1" x14ac:dyDescent="0.2">
      <c r="B661" s="94"/>
      <c r="C661" s="94"/>
      <c r="D661" s="94"/>
      <c r="E661" s="94"/>
      <c r="F661" s="85"/>
      <c r="G661" s="85"/>
      <c r="H661" s="85"/>
      <c r="I661" s="85"/>
      <c r="J661" s="85"/>
      <c r="K661" s="85"/>
      <c r="L661" s="85"/>
      <c r="M661" s="85"/>
      <c r="N661" s="86"/>
      <c r="O661" s="86"/>
      <c r="P661" s="86"/>
      <c r="Q661" s="86"/>
      <c r="R661" s="87"/>
      <c r="S661" s="98"/>
      <c r="T661" s="141"/>
      <c r="U661" s="120"/>
      <c r="V661" s="135"/>
      <c r="W661" s="85"/>
      <c r="X661" s="118"/>
      <c r="Z661" s="82"/>
      <c r="AA661" s="82"/>
      <c r="AB661" s="145"/>
      <c r="AC661" s="143"/>
      <c r="AD661" s="152"/>
      <c r="AE661" s="152"/>
      <c r="AF661" s="152"/>
      <c r="AH661" s="84"/>
      <c r="AI661" s="84"/>
      <c r="AJ661" s="84"/>
      <c r="AK661" s="84"/>
      <c r="AL661" s="84"/>
      <c r="AM661" s="84"/>
      <c r="AN661" s="84"/>
      <c r="AO661" s="84"/>
      <c r="AP661" s="84"/>
      <c r="AQ661" s="84"/>
      <c r="AR661" s="84"/>
    </row>
    <row r="662" spans="2:44" s="146" customFormat="1" x14ac:dyDescent="0.2">
      <c r="B662" s="94"/>
      <c r="C662" s="94"/>
      <c r="D662" s="94"/>
      <c r="E662" s="94"/>
      <c r="F662" s="85"/>
      <c r="G662" s="85"/>
      <c r="H662" s="85"/>
      <c r="I662" s="85"/>
      <c r="J662" s="85"/>
      <c r="K662" s="85"/>
      <c r="L662" s="85"/>
      <c r="M662" s="85"/>
      <c r="N662" s="86"/>
      <c r="O662" s="86"/>
      <c r="P662" s="86"/>
      <c r="Q662" s="86"/>
      <c r="R662" s="87"/>
      <c r="S662" s="98"/>
      <c r="T662" s="141"/>
      <c r="U662" s="120"/>
      <c r="V662" s="135"/>
      <c r="W662" s="85"/>
      <c r="X662" s="118"/>
      <c r="Z662" s="82"/>
      <c r="AA662" s="82"/>
      <c r="AB662" s="145"/>
      <c r="AC662" s="143"/>
      <c r="AD662" s="152"/>
      <c r="AE662" s="152"/>
      <c r="AF662" s="152"/>
      <c r="AH662" s="84"/>
      <c r="AI662" s="84"/>
      <c r="AJ662" s="84"/>
      <c r="AK662" s="84"/>
      <c r="AL662" s="84"/>
      <c r="AM662" s="84"/>
      <c r="AN662" s="84"/>
      <c r="AO662" s="84"/>
      <c r="AP662" s="84"/>
      <c r="AQ662" s="84"/>
      <c r="AR662" s="84"/>
    </row>
    <row r="663" spans="2:44" s="146" customFormat="1" x14ac:dyDescent="0.2">
      <c r="B663" s="94"/>
      <c r="C663" s="94"/>
      <c r="D663" s="94"/>
      <c r="E663" s="94"/>
      <c r="F663" s="85"/>
      <c r="G663" s="85"/>
      <c r="H663" s="85"/>
      <c r="I663" s="85"/>
      <c r="J663" s="85"/>
      <c r="K663" s="85"/>
      <c r="L663" s="85"/>
      <c r="M663" s="85"/>
      <c r="N663" s="86"/>
      <c r="O663" s="86"/>
      <c r="P663" s="86"/>
      <c r="Q663" s="86"/>
      <c r="R663" s="87"/>
      <c r="S663" s="98"/>
      <c r="T663" s="141"/>
      <c r="U663" s="120"/>
      <c r="V663" s="135"/>
      <c r="W663" s="85"/>
      <c r="X663" s="118"/>
      <c r="Z663" s="82"/>
      <c r="AA663" s="82"/>
      <c r="AB663" s="145"/>
      <c r="AC663" s="143"/>
      <c r="AD663" s="152"/>
      <c r="AE663" s="152"/>
      <c r="AF663" s="152"/>
      <c r="AH663" s="84"/>
      <c r="AI663" s="84"/>
      <c r="AJ663" s="84"/>
      <c r="AK663" s="84"/>
      <c r="AL663" s="84"/>
      <c r="AM663" s="84"/>
      <c r="AN663" s="84"/>
      <c r="AO663" s="84"/>
      <c r="AP663" s="84"/>
      <c r="AQ663" s="84"/>
      <c r="AR663" s="84"/>
    </row>
    <row r="664" spans="2:44" s="146" customFormat="1" x14ac:dyDescent="0.2">
      <c r="B664" s="94"/>
      <c r="C664" s="94"/>
      <c r="D664" s="94"/>
      <c r="E664" s="94"/>
      <c r="F664" s="85"/>
      <c r="G664" s="85"/>
      <c r="H664" s="85"/>
      <c r="I664" s="85"/>
      <c r="J664" s="85"/>
      <c r="K664" s="85"/>
      <c r="L664" s="85"/>
      <c r="M664" s="85"/>
      <c r="N664" s="86"/>
      <c r="O664" s="86"/>
      <c r="P664" s="86"/>
      <c r="Q664" s="86"/>
      <c r="R664" s="87"/>
      <c r="S664" s="98"/>
      <c r="T664" s="141"/>
      <c r="U664" s="120"/>
      <c r="V664" s="135"/>
      <c r="W664" s="85"/>
      <c r="X664" s="118"/>
      <c r="Z664" s="82"/>
      <c r="AA664" s="82"/>
      <c r="AB664" s="145"/>
      <c r="AC664" s="143"/>
      <c r="AD664" s="152"/>
      <c r="AE664" s="152"/>
      <c r="AF664" s="152"/>
      <c r="AH664" s="84"/>
      <c r="AI664" s="84"/>
      <c r="AJ664" s="84"/>
      <c r="AK664" s="84"/>
      <c r="AL664" s="84"/>
      <c r="AM664" s="84"/>
      <c r="AN664" s="84"/>
      <c r="AO664" s="84"/>
      <c r="AP664" s="84"/>
      <c r="AQ664" s="84"/>
      <c r="AR664" s="84"/>
    </row>
    <row r="665" spans="2:44" s="146" customFormat="1" x14ac:dyDescent="0.2">
      <c r="B665" s="94"/>
      <c r="C665" s="94"/>
      <c r="D665" s="94"/>
      <c r="E665" s="94"/>
      <c r="F665" s="85"/>
      <c r="G665" s="85"/>
      <c r="H665" s="85"/>
      <c r="I665" s="85"/>
      <c r="J665" s="85"/>
      <c r="K665" s="85"/>
      <c r="L665" s="85"/>
      <c r="M665" s="85"/>
      <c r="N665" s="86"/>
      <c r="O665" s="86"/>
      <c r="P665" s="86"/>
      <c r="Q665" s="86"/>
      <c r="R665" s="87"/>
      <c r="S665" s="98"/>
      <c r="T665" s="141"/>
      <c r="U665" s="120"/>
      <c r="V665" s="135"/>
      <c r="W665" s="85"/>
      <c r="X665" s="118"/>
      <c r="Z665" s="82"/>
      <c r="AA665" s="82"/>
      <c r="AB665" s="145"/>
      <c r="AC665" s="143"/>
      <c r="AD665" s="152"/>
      <c r="AE665" s="152"/>
      <c r="AF665" s="152"/>
      <c r="AH665" s="84"/>
      <c r="AI665" s="84"/>
      <c r="AJ665" s="84"/>
      <c r="AK665" s="84"/>
      <c r="AL665" s="84"/>
      <c r="AM665" s="84"/>
      <c r="AN665" s="84"/>
      <c r="AO665" s="84"/>
      <c r="AP665" s="84"/>
      <c r="AQ665" s="84"/>
      <c r="AR665" s="84"/>
    </row>
    <row r="666" spans="2:44" s="146" customFormat="1" x14ac:dyDescent="0.2">
      <c r="B666" s="94"/>
      <c r="C666" s="94"/>
      <c r="D666" s="94"/>
      <c r="E666" s="94"/>
      <c r="F666" s="85"/>
      <c r="G666" s="85"/>
      <c r="H666" s="85"/>
      <c r="I666" s="85"/>
      <c r="J666" s="85"/>
      <c r="K666" s="85"/>
      <c r="L666" s="85"/>
      <c r="M666" s="85"/>
      <c r="N666" s="86"/>
      <c r="O666" s="86"/>
      <c r="P666" s="86"/>
      <c r="Q666" s="86"/>
      <c r="R666" s="87"/>
      <c r="S666" s="98"/>
      <c r="T666" s="141"/>
      <c r="U666" s="120"/>
      <c r="V666" s="135"/>
      <c r="W666" s="85"/>
      <c r="X666" s="118"/>
      <c r="Z666" s="82"/>
      <c r="AA666" s="82"/>
      <c r="AB666" s="145"/>
      <c r="AC666" s="143"/>
      <c r="AD666" s="152"/>
      <c r="AE666" s="152"/>
      <c r="AF666" s="152"/>
      <c r="AH666" s="84"/>
      <c r="AI666" s="84"/>
      <c r="AJ666" s="84"/>
      <c r="AK666" s="84"/>
      <c r="AL666" s="84"/>
      <c r="AM666" s="84"/>
      <c r="AN666" s="84"/>
      <c r="AO666" s="84"/>
      <c r="AP666" s="84"/>
      <c r="AQ666" s="84"/>
      <c r="AR666" s="84"/>
    </row>
    <row r="667" spans="2:44" s="146" customFormat="1" x14ac:dyDescent="0.2">
      <c r="B667" s="94"/>
      <c r="C667" s="94"/>
      <c r="D667" s="94"/>
      <c r="E667" s="94"/>
      <c r="F667" s="85"/>
      <c r="G667" s="85"/>
      <c r="H667" s="85"/>
      <c r="I667" s="85"/>
      <c r="J667" s="85"/>
      <c r="K667" s="85"/>
      <c r="L667" s="85"/>
      <c r="M667" s="85"/>
      <c r="N667" s="86"/>
      <c r="O667" s="86"/>
      <c r="P667" s="86"/>
      <c r="Q667" s="86"/>
      <c r="R667" s="87"/>
      <c r="S667" s="98"/>
      <c r="T667" s="141"/>
      <c r="U667" s="120"/>
      <c r="V667" s="135"/>
      <c r="W667" s="85"/>
      <c r="X667" s="118"/>
      <c r="Z667" s="82"/>
      <c r="AA667" s="82"/>
      <c r="AB667" s="145"/>
      <c r="AC667" s="143"/>
      <c r="AD667" s="152"/>
      <c r="AE667" s="152"/>
      <c r="AF667" s="152"/>
      <c r="AH667" s="84"/>
      <c r="AI667" s="84"/>
      <c r="AJ667" s="84"/>
      <c r="AK667" s="84"/>
      <c r="AL667" s="84"/>
      <c r="AM667" s="84"/>
      <c r="AN667" s="84"/>
      <c r="AO667" s="84"/>
      <c r="AP667" s="84"/>
      <c r="AQ667" s="84"/>
      <c r="AR667" s="84"/>
    </row>
    <row r="668" spans="2:44" s="146" customFormat="1" x14ac:dyDescent="0.2">
      <c r="B668" s="94"/>
      <c r="C668" s="94"/>
      <c r="D668" s="94"/>
      <c r="E668" s="94"/>
      <c r="F668" s="85"/>
      <c r="G668" s="85"/>
      <c r="H668" s="85"/>
      <c r="I668" s="85"/>
      <c r="J668" s="85"/>
      <c r="K668" s="85"/>
      <c r="L668" s="85"/>
      <c r="M668" s="85"/>
      <c r="N668" s="86"/>
      <c r="O668" s="86"/>
      <c r="P668" s="86"/>
      <c r="Q668" s="86"/>
      <c r="R668" s="87"/>
      <c r="S668" s="98"/>
      <c r="T668" s="141"/>
      <c r="U668" s="120"/>
      <c r="V668" s="135"/>
      <c r="W668" s="85"/>
      <c r="X668" s="118"/>
      <c r="Z668" s="82"/>
      <c r="AA668" s="82"/>
      <c r="AB668" s="145"/>
      <c r="AC668" s="143"/>
      <c r="AD668" s="152"/>
      <c r="AE668" s="152"/>
      <c r="AF668" s="152"/>
      <c r="AH668" s="84"/>
      <c r="AI668" s="84"/>
      <c r="AJ668" s="84"/>
      <c r="AK668" s="84"/>
      <c r="AL668" s="84"/>
      <c r="AM668" s="84"/>
      <c r="AN668" s="84"/>
      <c r="AO668" s="84"/>
      <c r="AP668" s="84"/>
      <c r="AQ668" s="84"/>
      <c r="AR668" s="84"/>
    </row>
    <row r="669" spans="2:44" s="146" customFormat="1" x14ac:dyDescent="0.2">
      <c r="B669" s="94"/>
      <c r="C669" s="94"/>
      <c r="D669" s="94"/>
      <c r="E669" s="94"/>
      <c r="F669" s="85"/>
      <c r="G669" s="85"/>
      <c r="H669" s="85"/>
      <c r="I669" s="85"/>
      <c r="J669" s="85"/>
      <c r="K669" s="85"/>
      <c r="L669" s="85"/>
      <c r="M669" s="85"/>
      <c r="N669" s="86"/>
      <c r="O669" s="86"/>
      <c r="P669" s="86"/>
      <c r="Q669" s="86"/>
      <c r="R669" s="87"/>
      <c r="S669" s="98"/>
      <c r="T669" s="141"/>
      <c r="U669" s="120"/>
      <c r="V669" s="135"/>
      <c r="W669" s="85"/>
      <c r="X669" s="118"/>
      <c r="Z669" s="82"/>
      <c r="AA669" s="82"/>
      <c r="AB669" s="145"/>
      <c r="AC669" s="143"/>
      <c r="AD669" s="152"/>
      <c r="AE669" s="152"/>
      <c r="AF669" s="152"/>
      <c r="AH669" s="84"/>
      <c r="AI669" s="84"/>
      <c r="AJ669" s="84"/>
      <c r="AK669" s="84"/>
      <c r="AL669" s="84"/>
      <c r="AM669" s="84"/>
      <c r="AN669" s="84"/>
      <c r="AO669" s="84"/>
      <c r="AP669" s="84"/>
      <c r="AQ669" s="84"/>
      <c r="AR669" s="84"/>
    </row>
    <row r="670" spans="2:44" s="146" customFormat="1" x14ac:dyDescent="0.2">
      <c r="B670" s="94"/>
      <c r="C670" s="94"/>
      <c r="D670" s="94"/>
      <c r="E670" s="94"/>
      <c r="F670" s="85"/>
      <c r="G670" s="85"/>
      <c r="H670" s="85"/>
      <c r="I670" s="85"/>
      <c r="J670" s="85"/>
      <c r="K670" s="85"/>
      <c r="L670" s="85"/>
      <c r="M670" s="85"/>
      <c r="N670" s="86"/>
      <c r="O670" s="86"/>
      <c r="P670" s="86"/>
      <c r="Q670" s="86"/>
      <c r="R670" s="87"/>
      <c r="S670" s="98"/>
      <c r="T670" s="141"/>
      <c r="U670" s="120"/>
      <c r="V670" s="135"/>
      <c r="W670" s="85"/>
      <c r="X670" s="118"/>
      <c r="Z670" s="82"/>
      <c r="AA670" s="82"/>
      <c r="AB670" s="145"/>
      <c r="AC670" s="143"/>
      <c r="AD670" s="152"/>
      <c r="AE670" s="152"/>
      <c r="AF670" s="152"/>
      <c r="AH670" s="84"/>
      <c r="AI670" s="84"/>
      <c r="AJ670" s="84"/>
      <c r="AK670" s="84"/>
      <c r="AL670" s="84"/>
      <c r="AM670" s="84"/>
      <c r="AN670" s="84"/>
      <c r="AO670" s="84"/>
      <c r="AP670" s="84"/>
      <c r="AQ670" s="84"/>
      <c r="AR670" s="84"/>
    </row>
    <row r="671" spans="2:44" s="146" customFormat="1" x14ac:dyDescent="0.2">
      <c r="B671" s="94"/>
      <c r="C671" s="94"/>
      <c r="D671" s="94"/>
      <c r="E671" s="94"/>
      <c r="F671" s="85"/>
      <c r="G671" s="85"/>
      <c r="H671" s="85"/>
      <c r="I671" s="85"/>
      <c r="J671" s="85"/>
      <c r="K671" s="85"/>
      <c r="L671" s="85"/>
      <c r="M671" s="85"/>
      <c r="N671" s="86"/>
      <c r="O671" s="86"/>
      <c r="P671" s="86"/>
      <c r="Q671" s="86"/>
      <c r="R671" s="87"/>
      <c r="S671" s="98"/>
      <c r="T671" s="141"/>
      <c r="U671" s="120"/>
      <c r="V671" s="135"/>
      <c r="W671" s="85"/>
      <c r="X671" s="118"/>
      <c r="Z671" s="82"/>
      <c r="AA671" s="82"/>
      <c r="AB671" s="145"/>
      <c r="AC671" s="143"/>
      <c r="AD671" s="152"/>
      <c r="AE671" s="152"/>
      <c r="AF671" s="152"/>
      <c r="AH671" s="84"/>
      <c r="AI671" s="84"/>
      <c r="AJ671" s="84"/>
      <c r="AK671" s="84"/>
      <c r="AL671" s="84"/>
      <c r="AM671" s="84"/>
      <c r="AN671" s="84"/>
      <c r="AO671" s="84"/>
      <c r="AP671" s="84"/>
      <c r="AQ671" s="84"/>
      <c r="AR671" s="84"/>
    </row>
    <row r="672" spans="2:44" s="146" customFormat="1" x14ac:dyDescent="0.2">
      <c r="B672" s="94"/>
      <c r="C672" s="94"/>
      <c r="D672" s="94"/>
      <c r="E672" s="94"/>
      <c r="F672" s="85"/>
      <c r="G672" s="85"/>
      <c r="H672" s="85"/>
      <c r="I672" s="85"/>
      <c r="J672" s="85"/>
      <c r="K672" s="85"/>
      <c r="L672" s="85"/>
      <c r="M672" s="85"/>
      <c r="N672" s="86"/>
      <c r="O672" s="86"/>
      <c r="P672" s="86"/>
      <c r="Q672" s="86"/>
      <c r="R672" s="87"/>
      <c r="S672" s="98"/>
      <c r="T672" s="141"/>
      <c r="U672" s="120"/>
      <c r="V672" s="135"/>
      <c r="W672" s="85"/>
      <c r="X672" s="118"/>
      <c r="Z672" s="82"/>
      <c r="AA672" s="82"/>
      <c r="AB672" s="145"/>
      <c r="AC672" s="143"/>
      <c r="AD672" s="152"/>
      <c r="AE672" s="152"/>
      <c r="AF672" s="152"/>
      <c r="AH672" s="84"/>
      <c r="AI672" s="84"/>
      <c r="AJ672" s="84"/>
      <c r="AK672" s="84"/>
      <c r="AL672" s="84"/>
      <c r="AM672" s="84"/>
      <c r="AN672" s="84"/>
      <c r="AO672" s="84"/>
      <c r="AP672" s="84"/>
      <c r="AQ672" s="84"/>
      <c r="AR672" s="84"/>
    </row>
    <row r="673" spans="2:44" s="146" customFormat="1" x14ac:dyDescent="0.2">
      <c r="B673" s="94"/>
      <c r="C673" s="94"/>
      <c r="D673" s="94"/>
      <c r="E673" s="94"/>
      <c r="F673" s="85"/>
      <c r="G673" s="85"/>
      <c r="H673" s="85"/>
      <c r="I673" s="85"/>
      <c r="J673" s="85"/>
      <c r="K673" s="85"/>
      <c r="L673" s="85"/>
      <c r="M673" s="85"/>
      <c r="N673" s="86"/>
      <c r="O673" s="86"/>
      <c r="P673" s="86"/>
      <c r="Q673" s="86"/>
      <c r="R673" s="87"/>
      <c r="S673" s="98"/>
      <c r="T673" s="141"/>
      <c r="U673" s="120"/>
      <c r="V673" s="135"/>
      <c r="W673" s="85"/>
      <c r="X673" s="118"/>
      <c r="Z673" s="82"/>
      <c r="AA673" s="82"/>
      <c r="AB673" s="145"/>
      <c r="AC673" s="143"/>
      <c r="AD673" s="152"/>
      <c r="AE673" s="152"/>
      <c r="AF673" s="152"/>
      <c r="AH673" s="84"/>
      <c r="AI673" s="84"/>
      <c r="AJ673" s="84"/>
      <c r="AK673" s="84"/>
      <c r="AL673" s="84"/>
      <c r="AM673" s="84"/>
      <c r="AN673" s="84"/>
      <c r="AO673" s="84"/>
      <c r="AP673" s="84"/>
      <c r="AQ673" s="84"/>
      <c r="AR673" s="84"/>
    </row>
    <row r="674" spans="2:44" s="146" customFormat="1" x14ac:dyDescent="0.2">
      <c r="B674" s="94"/>
      <c r="C674" s="94"/>
      <c r="D674" s="94"/>
      <c r="E674" s="94"/>
      <c r="F674" s="85"/>
      <c r="G674" s="85"/>
      <c r="H674" s="85"/>
      <c r="I674" s="85"/>
      <c r="J674" s="85"/>
      <c r="K674" s="85"/>
      <c r="L674" s="85"/>
      <c r="M674" s="85"/>
      <c r="N674" s="86"/>
      <c r="O674" s="86"/>
      <c r="P674" s="86"/>
      <c r="Q674" s="86"/>
      <c r="R674" s="87"/>
      <c r="S674" s="98"/>
      <c r="T674" s="141"/>
      <c r="U674" s="120"/>
      <c r="V674" s="135"/>
      <c r="W674" s="85"/>
      <c r="X674" s="118"/>
      <c r="Z674" s="82"/>
      <c r="AA674" s="82"/>
      <c r="AB674" s="145"/>
      <c r="AC674" s="143"/>
      <c r="AD674" s="152"/>
      <c r="AE674" s="152"/>
      <c r="AF674" s="152"/>
      <c r="AH674" s="84"/>
      <c r="AI674" s="84"/>
      <c r="AJ674" s="84"/>
      <c r="AK674" s="84"/>
      <c r="AL674" s="84"/>
      <c r="AM674" s="84"/>
      <c r="AN674" s="84"/>
      <c r="AO674" s="84"/>
      <c r="AP674" s="84"/>
      <c r="AQ674" s="84"/>
      <c r="AR674" s="84"/>
    </row>
    <row r="675" spans="2:44" s="146" customFormat="1" x14ac:dyDescent="0.2">
      <c r="B675" s="94"/>
      <c r="C675" s="94"/>
      <c r="D675" s="94"/>
      <c r="E675" s="94"/>
      <c r="F675" s="85"/>
      <c r="G675" s="85"/>
      <c r="H675" s="85"/>
      <c r="I675" s="85"/>
      <c r="J675" s="85"/>
      <c r="K675" s="85"/>
      <c r="L675" s="85"/>
      <c r="M675" s="85"/>
      <c r="N675" s="86"/>
      <c r="O675" s="86"/>
      <c r="P675" s="86"/>
      <c r="Q675" s="86"/>
      <c r="R675" s="87"/>
      <c r="S675" s="98"/>
      <c r="T675" s="141"/>
      <c r="U675" s="120"/>
      <c r="V675" s="135"/>
      <c r="W675" s="85"/>
      <c r="X675" s="118"/>
      <c r="Z675" s="82"/>
      <c r="AA675" s="82"/>
      <c r="AB675" s="145"/>
      <c r="AC675" s="143"/>
      <c r="AD675" s="152"/>
      <c r="AE675" s="152"/>
      <c r="AF675" s="152"/>
      <c r="AH675" s="84"/>
      <c r="AI675" s="84"/>
      <c r="AJ675" s="84"/>
      <c r="AK675" s="84"/>
      <c r="AL675" s="84"/>
      <c r="AM675" s="84"/>
      <c r="AN675" s="84"/>
      <c r="AO675" s="84"/>
      <c r="AP675" s="84"/>
      <c r="AQ675" s="84"/>
      <c r="AR675" s="84"/>
    </row>
    <row r="676" spans="2:44" s="146" customFormat="1" x14ac:dyDescent="0.2">
      <c r="B676" s="94"/>
      <c r="C676" s="94"/>
      <c r="D676" s="94"/>
      <c r="E676" s="94"/>
      <c r="F676" s="85"/>
      <c r="G676" s="85"/>
      <c r="H676" s="85"/>
      <c r="I676" s="85"/>
      <c r="J676" s="85"/>
      <c r="K676" s="85"/>
      <c r="L676" s="85"/>
      <c r="M676" s="85"/>
      <c r="N676" s="86"/>
      <c r="O676" s="86"/>
      <c r="P676" s="86"/>
      <c r="Q676" s="86"/>
      <c r="R676" s="87"/>
      <c r="S676" s="98"/>
      <c r="T676" s="141"/>
      <c r="U676" s="120"/>
      <c r="V676" s="135"/>
      <c r="W676" s="85"/>
      <c r="X676" s="118"/>
      <c r="Z676" s="82"/>
      <c r="AA676" s="82"/>
      <c r="AB676" s="145"/>
      <c r="AC676" s="143"/>
      <c r="AD676" s="152"/>
      <c r="AE676" s="152"/>
      <c r="AF676" s="152"/>
      <c r="AH676" s="84"/>
      <c r="AI676" s="84"/>
      <c r="AJ676" s="84"/>
      <c r="AK676" s="84"/>
      <c r="AL676" s="84"/>
      <c r="AM676" s="84"/>
      <c r="AN676" s="84"/>
      <c r="AO676" s="84"/>
      <c r="AP676" s="84"/>
      <c r="AQ676" s="84"/>
      <c r="AR676" s="84"/>
    </row>
    <row r="677" spans="2:44" s="146" customFormat="1" x14ac:dyDescent="0.2">
      <c r="B677" s="94"/>
      <c r="C677" s="94"/>
      <c r="D677" s="94"/>
      <c r="E677" s="94"/>
      <c r="F677" s="85"/>
      <c r="G677" s="85"/>
      <c r="H677" s="85"/>
      <c r="I677" s="85"/>
      <c r="J677" s="85"/>
      <c r="K677" s="85"/>
      <c r="L677" s="85"/>
      <c r="M677" s="85"/>
      <c r="N677" s="86"/>
      <c r="O677" s="86"/>
      <c r="P677" s="86"/>
      <c r="Q677" s="86"/>
      <c r="R677" s="87"/>
      <c r="S677" s="98"/>
      <c r="T677" s="141"/>
      <c r="U677" s="120"/>
      <c r="V677" s="135"/>
      <c r="W677" s="85"/>
      <c r="X677" s="118"/>
      <c r="Z677" s="82"/>
      <c r="AA677" s="82"/>
      <c r="AB677" s="145"/>
      <c r="AC677" s="143"/>
      <c r="AD677" s="152"/>
      <c r="AE677" s="152"/>
      <c r="AF677" s="152"/>
      <c r="AH677" s="84"/>
      <c r="AI677" s="84"/>
      <c r="AJ677" s="84"/>
      <c r="AK677" s="84"/>
      <c r="AL677" s="84"/>
      <c r="AM677" s="84"/>
      <c r="AN677" s="84"/>
      <c r="AO677" s="84"/>
      <c r="AP677" s="84"/>
      <c r="AQ677" s="84"/>
      <c r="AR677" s="84"/>
    </row>
    <row r="678" spans="2:44" s="146" customFormat="1" x14ac:dyDescent="0.2">
      <c r="B678" s="94"/>
      <c r="C678" s="94"/>
      <c r="D678" s="94"/>
      <c r="E678" s="94"/>
      <c r="F678" s="85"/>
      <c r="G678" s="85"/>
      <c r="H678" s="85"/>
      <c r="I678" s="85"/>
      <c r="J678" s="85"/>
      <c r="K678" s="85"/>
      <c r="L678" s="85"/>
      <c r="M678" s="85"/>
      <c r="N678" s="86"/>
      <c r="O678" s="86"/>
      <c r="P678" s="86"/>
      <c r="Q678" s="86"/>
      <c r="R678" s="87"/>
      <c r="S678" s="98"/>
      <c r="T678" s="141"/>
      <c r="U678" s="120"/>
      <c r="V678" s="135"/>
      <c r="W678" s="85"/>
      <c r="X678" s="118"/>
      <c r="Z678" s="82"/>
      <c r="AA678" s="82"/>
      <c r="AB678" s="145"/>
      <c r="AC678" s="143"/>
      <c r="AD678" s="152"/>
      <c r="AE678" s="152"/>
      <c r="AF678" s="152"/>
      <c r="AH678" s="84"/>
      <c r="AI678" s="84"/>
      <c r="AJ678" s="84"/>
      <c r="AK678" s="84"/>
      <c r="AL678" s="84"/>
      <c r="AM678" s="84"/>
      <c r="AN678" s="84"/>
      <c r="AO678" s="84"/>
      <c r="AP678" s="84"/>
      <c r="AQ678" s="84"/>
      <c r="AR678" s="84"/>
    </row>
    <row r="679" spans="2:44" s="146" customFormat="1" x14ac:dyDescent="0.2">
      <c r="B679" s="94"/>
      <c r="C679" s="94"/>
      <c r="D679" s="94"/>
      <c r="E679" s="94"/>
      <c r="F679" s="85"/>
      <c r="G679" s="85"/>
      <c r="H679" s="85"/>
      <c r="I679" s="85"/>
      <c r="J679" s="85"/>
      <c r="K679" s="85"/>
      <c r="L679" s="85"/>
      <c r="M679" s="85"/>
      <c r="N679" s="86"/>
      <c r="O679" s="86"/>
      <c r="P679" s="86"/>
      <c r="Q679" s="86"/>
      <c r="R679" s="87"/>
      <c r="S679" s="98"/>
      <c r="T679" s="141"/>
      <c r="U679" s="120"/>
      <c r="V679" s="135"/>
      <c r="W679" s="85"/>
      <c r="X679" s="118"/>
      <c r="Z679" s="82"/>
      <c r="AA679" s="82"/>
      <c r="AB679" s="145"/>
      <c r="AC679" s="143"/>
      <c r="AD679" s="152"/>
      <c r="AE679" s="152"/>
      <c r="AF679" s="152"/>
      <c r="AH679" s="84"/>
      <c r="AI679" s="84"/>
      <c r="AJ679" s="84"/>
      <c r="AK679" s="84"/>
      <c r="AL679" s="84"/>
      <c r="AM679" s="84"/>
      <c r="AN679" s="84"/>
      <c r="AO679" s="84"/>
      <c r="AP679" s="84"/>
      <c r="AQ679" s="84"/>
      <c r="AR679" s="84"/>
    </row>
    <row r="680" spans="2:44" s="146" customFormat="1" x14ac:dyDescent="0.2">
      <c r="B680" s="94"/>
      <c r="C680" s="94"/>
      <c r="D680" s="94"/>
      <c r="E680" s="94"/>
      <c r="F680" s="85"/>
      <c r="G680" s="85"/>
      <c r="H680" s="85"/>
      <c r="I680" s="85"/>
      <c r="J680" s="85"/>
      <c r="K680" s="85"/>
      <c r="L680" s="85"/>
      <c r="M680" s="85"/>
      <c r="N680" s="86"/>
      <c r="O680" s="86"/>
      <c r="P680" s="86"/>
      <c r="Q680" s="86"/>
      <c r="R680" s="87"/>
      <c r="S680" s="98"/>
      <c r="T680" s="141"/>
      <c r="U680" s="120"/>
      <c r="V680" s="135"/>
      <c r="W680" s="85"/>
      <c r="X680" s="118"/>
      <c r="Z680" s="82"/>
      <c r="AA680" s="82"/>
      <c r="AB680" s="145"/>
      <c r="AC680" s="143"/>
      <c r="AD680" s="152"/>
      <c r="AE680" s="152"/>
      <c r="AF680" s="152"/>
      <c r="AH680" s="84"/>
      <c r="AI680" s="84"/>
      <c r="AJ680" s="84"/>
      <c r="AK680" s="84"/>
      <c r="AL680" s="84"/>
      <c r="AM680" s="84"/>
      <c r="AN680" s="84"/>
      <c r="AO680" s="84"/>
      <c r="AP680" s="84"/>
      <c r="AQ680" s="84"/>
      <c r="AR680" s="84"/>
    </row>
    <row r="681" spans="2:44" s="146" customFormat="1" x14ac:dyDescent="0.2">
      <c r="B681" s="94"/>
      <c r="C681" s="94"/>
      <c r="D681" s="94"/>
      <c r="E681" s="94"/>
      <c r="F681" s="85"/>
      <c r="G681" s="85"/>
      <c r="H681" s="85"/>
      <c r="I681" s="85"/>
      <c r="J681" s="85"/>
      <c r="K681" s="85"/>
      <c r="L681" s="85"/>
      <c r="M681" s="85"/>
      <c r="N681" s="86"/>
      <c r="O681" s="86"/>
      <c r="P681" s="86"/>
      <c r="Q681" s="86"/>
      <c r="R681" s="87"/>
      <c r="S681" s="98"/>
      <c r="T681" s="141"/>
      <c r="U681" s="120"/>
      <c r="V681" s="135"/>
      <c r="W681" s="85"/>
      <c r="X681" s="118"/>
      <c r="Z681" s="82"/>
      <c r="AA681" s="82"/>
      <c r="AB681" s="145"/>
      <c r="AC681" s="143"/>
      <c r="AD681" s="152"/>
      <c r="AE681" s="152"/>
      <c r="AF681" s="152"/>
      <c r="AH681" s="84"/>
      <c r="AI681" s="84"/>
      <c r="AJ681" s="84"/>
      <c r="AK681" s="84"/>
      <c r="AL681" s="84"/>
      <c r="AM681" s="84"/>
      <c r="AN681" s="84"/>
      <c r="AO681" s="84"/>
      <c r="AP681" s="84"/>
      <c r="AQ681" s="84"/>
      <c r="AR681" s="84"/>
    </row>
    <row r="682" spans="2:44" s="146" customFormat="1" x14ac:dyDescent="0.2">
      <c r="B682" s="94"/>
      <c r="C682" s="94"/>
      <c r="D682" s="94"/>
      <c r="E682" s="94"/>
      <c r="F682" s="85"/>
      <c r="G682" s="85"/>
      <c r="H682" s="85"/>
      <c r="I682" s="85"/>
      <c r="J682" s="85"/>
      <c r="K682" s="85"/>
      <c r="L682" s="85"/>
      <c r="M682" s="85"/>
      <c r="N682" s="86"/>
      <c r="O682" s="86"/>
      <c r="P682" s="86"/>
      <c r="Q682" s="86"/>
      <c r="R682" s="87"/>
      <c r="S682" s="98"/>
      <c r="T682" s="141"/>
      <c r="U682" s="120"/>
      <c r="V682" s="135"/>
      <c r="W682" s="85"/>
      <c r="X682" s="118"/>
      <c r="Z682" s="82"/>
      <c r="AA682" s="82"/>
      <c r="AB682" s="145"/>
      <c r="AC682" s="143"/>
      <c r="AD682" s="152"/>
      <c r="AE682" s="152"/>
      <c r="AF682" s="152"/>
      <c r="AH682" s="84"/>
      <c r="AI682" s="84"/>
      <c r="AJ682" s="84"/>
      <c r="AK682" s="84"/>
      <c r="AL682" s="84"/>
      <c r="AM682" s="84"/>
      <c r="AN682" s="84"/>
      <c r="AO682" s="84"/>
      <c r="AP682" s="84"/>
      <c r="AQ682" s="84"/>
      <c r="AR682" s="84"/>
    </row>
    <row r="683" spans="2:44" s="146" customFormat="1" x14ac:dyDescent="0.2">
      <c r="B683" s="94"/>
      <c r="C683" s="94"/>
      <c r="D683" s="94"/>
      <c r="E683" s="94"/>
      <c r="F683" s="85"/>
      <c r="G683" s="85"/>
      <c r="H683" s="85"/>
      <c r="I683" s="85"/>
      <c r="J683" s="85"/>
      <c r="K683" s="85"/>
      <c r="L683" s="85"/>
      <c r="M683" s="85"/>
      <c r="N683" s="86"/>
      <c r="O683" s="86"/>
      <c r="P683" s="86"/>
      <c r="Q683" s="86"/>
      <c r="R683" s="87"/>
      <c r="S683" s="98"/>
      <c r="T683" s="141"/>
      <c r="U683" s="120"/>
      <c r="V683" s="135"/>
      <c r="W683" s="85"/>
      <c r="X683" s="118"/>
      <c r="Z683" s="82"/>
      <c r="AA683" s="82"/>
      <c r="AB683" s="145"/>
      <c r="AC683" s="143"/>
      <c r="AD683" s="152"/>
      <c r="AE683" s="152"/>
      <c r="AF683" s="152"/>
      <c r="AH683" s="84"/>
      <c r="AI683" s="84"/>
      <c r="AJ683" s="84"/>
      <c r="AK683" s="84"/>
      <c r="AL683" s="84"/>
      <c r="AM683" s="84"/>
      <c r="AN683" s="84"/>
      <c r="AO683" s="84"/>
      <c r="AP683" s="84"/>
      <c r="AQ683" s="84"/>
      <c r="AR683" s="84"/>
    </row>
    <row r="684" spans="2:44" s="146" customFormat="1" x14ac:dyDescent="0.2">
      <c r="B684" s="94"/>
      <c r="C684" s="94"/>
      <c r="D684" s="94"/>
      <c r="E684" s="94"/>
      <c r="F684" s="85"/>
      <c r="G684" s="85"/>
      <c r="H684" s="85"/>
      <c r="I684" s="85"/>
      <c r="J684" s="85"/>
      <c r="K684" s="85"/>
      <c r="L684" s="85"/>
      <c r="M684" s="85"/>
      <c r="N684" s="86"/>
      <c r="O684" s="86"/>
      <c r="P684" s="86"/>
      <c r="Q684" s="86"/>
      <c r="R684" s="87"/>
      <c r="S684" s="98"/>
      <c r="T684" s="141"/>
      <c r="U684" s="120"/>
      <c r="V684" s="135"/>
      <c r="W684" s="85"/>
      <c r="X684" s="118"/>
      <c r="Z684" s="82"/>
      <c r="AA684" s="82"/>
      <c r="AB684" s="145"/>
      <c r="AC684" s="143"/>
      <c r="AD684" s="152"/>
      <c r="AE684" s="152"/>
      <c r="AF684" s="152"/>
      <c r="AH684" s="84"/>
      <c r="AI684" s="84"/>
      <c r="AJ684" s="84"/>
      <c r="AK684" s="84"/>
      <c r="AL684" s="84"/>
      <c r="AM684" s="84"/>
      <c r="AN684" s="84"/>
      <c r="AO684" s="84"/>
      <c r="AP684" s="84"/>
      <c r="AQ684" s="84"/>
      <c r="AR684" s="84"/>
    </row>
    <row r="685" spans="2:44" s="146" customFormat="1" x14ac:dyDescent="0.2">
      <c r="B685" s="94"/>
      <c r="C685" s="94"/>
      <c r="D685" s="94"/>
      <c r="E685" s="94"/>
      <c r="F685" s="85"/>
      <c r="G685" s="85"/>
      <c r="H685" s="85"/>
      <c r="I685" s="85"/>
      <c r="J685" s="85"/>
      <c r="K685" s="85"/>
      <c r="L685" s="85"/>
      <c r="M685" s="85"/>
      <c r="N685" s="86"/>
      <c r="O685" s="86"/>
      <c r="P685" s="86"/>
      <c r="Q685" s="86"/>
      <c r="R685" s="87"/>
      <c r="S685" s="98"/>
      <c r="T685" s="141"/>
      <c r="U685" s="120"/>
      <c r="V685" s="135"/>
      <c r="W685" s="85"/>
      <c r="X685" s="118"/>
      <c r="Z685" s="82"/>
      <c r="AA685" s="82"/>
      <c r="AB685" s="145"/>
      <c r="AC685" s="143"/>
      <c r="AD685" s="152"/>
      <c r="AE685" s="152"/>
      <c r="AF685" s="152"/>
      <c r="AH685" s="84"/>
      <c r="AI685" s="84"/>
      <c r="AJ685" s="84"/>
      <c r="AK685" s="84"/>
      <c r="AL685" s="84"/>
      <c r="AM685" s="84"/>
      <c r="AN685" s="84"/>
      <c r="AO685" s="84"/>
      <c r="AP685" s="84"/>
      <c r="AQ685" s="84"/>
      <c r="AR685" s="84"/>
    </row>
    <row r="686" spans="2:44" s="146" customFormat="1" x14ac:dyDescent="0.2">
      <c r="B686" s="94"/>
      <c r="C686" s="94"/>
      <c r="D686" s="94"/>
      <c r="E686" s="94"/>
      <c r="F686" s="85"/>
      <c r="G686" s="85"/>
      <c r="H686" s="85"/>
      <c r="I686" s="85"/>
      <c r="J686" s="85"/>
      <c r="K686" s="85"/>
      <c r="L686" s="85"/>
      <c r="M686" s="85"/>
      <c r="N686" s="86"/>
      <c r="O686" s="86"/>
      <c r="P686" s="86"/>
      <c r="Q686" s="86"/>
      <c r="R686" s="87"/>
      <c r="S686" s="98"/>
      <c r="T686" s="141"/>
      <c r="U686" s="120"/>
      <c r="V686" s="135"/>
      <c r="W686" s="85"/>
      <c r="X686" s="118"/>
      <c r="Z686" s="82"/>
      <c r="AA686" s="82"/>
      <c r="AB686" s="145"/>
      <c r="AC686" s="143"/>
      <c r="AD686" s="152"/>
      <c r="AE686" s="152"/>
      <c r="AF686" s="152"/>
      <c r="AH686" s="84"/>
      <c r="AI686" s="84"/>
      <c r="AJ686" s="84"/>
      <c r="AK686" s="84"/>
      <c r="AL686" s="84"/>
      <c r="AM686" s="84"/>
      <c r="AN686" s="84"/>
      <c r="AO686" s="84"/>
      <c r="AP686" s="84"/>
      <c r="AQ686" s="84"/>
      <c r="AR686" s="84"/>
    </row>
    <row r="687" spans="2:44" s="146" customFormat="1" x14ac:dyDescent="0.2">
      <c r="B687" s="94"/>
      <c r="C687" s="94"/>
      <c r="D687" s="94"/>
      <c r="E687" s="94"/>
      <c r="F687" s="85"/>
      <c r="G687" s="85"/>
      <c r="H687" s="85"/>
      <c r="I687" s="85"/>
      <c r="J687" s="85"/>
      <c r="K687" s="85"/>
      <c r="L687" s="85"/>
      <c r="M687" s="85"/>
      <c r="N687" s="86"/>
      <c r="O687" s="86"/>
      <c r="P687" s="86"/>
      <c r="Q687" s="86"/>
      <c r="R687" s="87"/>
      <c r="S687" s="98"/>
      <c r="T687" s="141"/>
      <c r="U687" s="120"/>
      <c r="V687" s="135"/>
      <c r="W687" s="85"/>
      <c r="X687" s="118"/>
      <c r="Z687" s="82"/>
      <c r="AA687" s="82"/>
      <c r="AB687" s="145"/>
      <c r="AC687" s="143"/>
      <c r="AD687" s="152"/>
      <c r="AE687" s="152"/>
      <c r="AF687" s="152"/>
      <c r="AH687" s="84"/>
      <c r="AI687" s="84"/>
      <c r="AJ687" s="84"/>
      <c r="AK687" s="84"/>
      <c r="AL687" s="84"/>
      <c r="AM687" s="84"/>
      <c r="AN687" s="84"/>
      <c r="AO687" s="84"/>
      <c r="AP687" s="84"/>
      <c r="AQ687" s="84"/>
      <c r="AR687" s="84"/>
    </row>
    <row r="688" spans="2:44" s="146" customFormat="1" x14ac:dyDescent="0.2">
      <c r="B688" s="94"/>
      <c r="C688" s="94"/>
      <c r="D688" s="94"/>
      <c r="E688" s="94"/>
      <c r="F688" s="85"/>
      <c r="G688" s="85"/>
      <c r="H688" s="85"/>
      <c r="I688" s="85"/>
      <c r="J688" s="85"/>
      <c r="K688" s="85"/>
      <c r="L688" s="85"/>
      <c r="M688" s="85"/>
      <c r="N688" s="86"/>
      <c r="O688" s="86"/>
      <c r="P688" s="86"/>
      <c r="Q688" s="86"/>
      <c r="R688" s="87"/>
      <c r="S688" s="98"/>
      <c r="T688" s="141"/>
      <c r="U688" s="120"/>
      <c r="V688" s="135"/>
      <c r="W688" s="85"/>
      <c r="X688" s="118"/>
      <c r="Z688" s="82"/>
      <c r="AA688" s="82"/>
      <c r="AB688" s="145"/>
      <c r="AC688" s="143"/>
      <c r="AD688" s="152"/>
      <c r="AE688" s="152"/>
      <c r="AF688" s="152"/>
      <c r="AH688" s="84"/>
      <c r="AI688" s="84"/>
      <c r="AJ688" s="84"/>
      <c r="AK688" s="84"/>
      <c r="AL688" s="84"/>
      <c r="AM688" s="84"/>
      <c r="AN688" s="84"/>
      <c r="AO688" s="84"/>
      <c r="AP688" s="84"/>
      <c r="AQ688" s="84"/>
      <c r="AR688" s="84"/>
    </row>
    <row r="689" spans="2:44" s="146" customFormat="1" x14ac:dyDescent="0.2">
      <c r="B689" s="94"/>
      <c r="C689" s="94"/>
      <c r="D689" s="94"/>
      <c r="E689" s="94"/>
      <c r="F689" s="85"/>
      <c r="G689" s="85"/>
      <c r="H689" s="85"/>
      <c r="I689" s="85"/>
      <c r="J689" s="85"/>
      <c r="K689" s="85"/>
      <c r="L689" s="85"/>
      <c r="M689" s="85"/>
      <c r="N689" s="86"/>
      <c r="O689" s="86"/>
      <c r="P689" s="86"/>
      <c r="Q689" s="86"/>
      <c r="R689" s="87"/>
      <c r="S689" s="98"/>
      <c r="T689" s="141"/>
      <c r="U689" s="120"/>
      <c r="V689" s="135"/>
      <c r="W689" s="85"/>
      <c r="X689" s="118"/>
      <c r="Z689" s="82"/>
      <c r="AA689" s="82"/>
      <c r="AB689" s="145"/>
      <c r="AC689" s="143"/>
      <c r="AD689" s="152"/>
      <c r="AE689" s="152"/>
      <c r="AF689" s="152"/>
      <c r="AH689" s="84"/>
      <c r="AI689" s="84"/>
      <c r="AJ689" s="84"/>
      <c r="AK689" s="84"/>
      <c r="AL689" s="84"/>
      <c r="AM689" s="84"/>
      <c r="AN689" s="84"/>
      <c r="AO689" s="84"/>
      <c r="AP689" s="84"/>
      <c r="AQ689" s="84"/>
      <c r="AR689" s="84"/>
    </row>
    <row r="690" spans="2:44" s="146" customFormat="1" x14ac:dyDescent="0.2">
      <c r="B690" s="94"/>
      <c r="C690" s="94"/>
      <c r="D690" s="94"/>
      <c r="E690" s="94"/>
      <c r="F690" s="85"/>
      <c r="G690" s="85"/>
      <c r="H690" s="85"/>
      <c r="I690" s="85"/>
      <c r="J690" s="85"/>
      <c r="K690" s="85"/>
      <c r="L690" s="85"/>
      <c r="M690" s="85"/>
      <c r="N690" s="86"/>
      <c r="O690" s="86"/>
      <c r="P690" s="86"/>
      <c r="Q690" s="86"/>
      <c r="R690" s="87"/>
      <c r="S690" s="98"/>
      <c r="T690" s="141"/>
      <c r="U690" s="120"/>
      <c r="V690" s="135"/>
      <c r="W690" s="85"/>
      <c r="X690" s="118"/>
      <c r="Z690" s="82"/>
      <c r="AA690" s="82"/>
      <c r="AB690" s="145"/>
      <c r="AC690" s="143"/>
      <c r="AD690" s="152"/>
      <c r="AE690" s="152"/>
      <c r="AF690" s="152"/>
      <c r="AH690" s="84"/>
      <c r="AI690" s="84"/>
      <c r="AJ690" s="84"/>
      <c r="AK690" s="84"/>
      <c r="AL690" s="84"/>
      <c r="AM690" s="84"/>
      <c r="AN690" s="84"/>
      <c r="AO690" s="84"/>
      <c r="AP690" s="84"/>
      <c r="AQ690" s="84"/>
      <c r="AR690" s="84"/>
    </row>
    <row r="691" spans="2:44" s="146" customFormat="1" x14ac:dyDescent="0.2">
      <c r="B691" s="94"/>
      <c r="C691" s="94"/>
      <c r="D691" s="94"/>
      <c r="E691" s="94"/>
      <c r="F691" s="85"/>
      <c r="G691" s="85"/>
      <c r="H691" s="85"/>
      <c r="I691" s="85"/>
      <c r="J691" s="85"/>
      <c r="K691" s="85"/>
      <c r="L691" s="85"/>
      <c r="M691" s="85"/>
      <c r="N691" s="86"/>
      <c r="O691" s="86"/>
      <c r="P691" s="86"/>
      <c r="Q691" s="86"/>
      <c r="R691" s="87"/>
      <c r="S691" s="98"/>
      <c r="T691" s="141"/>
      <c r="U691" s="120"/>
      <c r="V691" s="135"/>
      <c r="W691" s="85"/>
      <c r="X691" s="118"/>
      <c r="Z691" s="82"/>
      <c r="AA691" s="82"/>
      <c r="AB691" s="145"/>
      <c r="AC691" s="143"/>
      <c r="AD691" s="152"/>
      <c r="AE691" s="152"/>
      <c r="AF691" s="152"/>
      <c r="AH691" s="84"/>
      <c r="AI691" s="84"/>
      <c r="AJ691" s="84"/>
      <c r="AK691" s="84"/>
      <c r="AL691" s="84"/>
      <c r="AM691" s="84"/>
      <c r="AN691" s="84"/>
      <c r="AO691" s="84"/>
      <c r="AP691" s="84"/>
      <c r="AQ691" s="84"/>
      <c r="AR691" s="84"/>
    </row>
    <row r="692" spans="2:44" s="146" customFormat="1" x14ac:dyDescent="0.2">
      <c r="B692" s="94"/>
      <c r="C692" s="94"/>
      <c r="D692" s="94"/>
      <c r="E692" s="94"/>
      <c r="F692" s="85"/>
      <c r="G692" s="85"/>
      <c r="H692" s="85"/>
      <c r="I692" s="85"/>
      <c r="J692" s="85"/>
      <c r="K692" s="85"/>
      <c r="L692" s="85"/>
      <c r="M692" s="85"/>
      <c r="N692" s="86"/>
      <c r="O692" s="86"/>
      <c r="P692" s="86"/>
      <c r="Q692" s="86"/>
      <c r="R692" s="87"/>
      <c r="S692" s="98"/>
      <c r="T692" s="141"/>
      <c r="U692" s="120"/>
      <c r="V692" s="135"/>
      <c r="W692" s="85"/>
      <c r="X692" s="118"/>
      <c r="Z692" s="82"/>
      <c r="AA692" s="82"/>
      <c r="AB692" s="145"/>
      <c r="AC692" s="143"/>
      <c r="AD692" s="152"/>
      <c r="AE692" s="152"/>
      <c r="AF692" s="152"/>
      <c r="AH692" s="84"/>
      <c r="AI692" s="84"/>
      <c r="AJ692" s="84"/>
      <c r="AK692" s="84"/>
      <c r="AL692" s="84"/>
      <c r="AM692" s="84"/>
      <c r="AN692" s="84"/>
      <c r="AO692" s="84"/>
      <c r="AP692" s="84"/>
      <c r="AQ692" s="84"/>
      <c r="AR692" s="84"/>
    </row>
    <row r="693" spans="2:44" s="146" customFormat="1" x14ac:dyDescent="0.2">
      <c r="B693" s="94"/>
      <c r="C693" s="94"/>
      <c r="D693" s="94"/>
      <c r="E693" s="94"/>
      <c r="F693" s="85"/>
      <c r="G693" s="85"/>
      <c r="H693" s="85"/>
      <c r="I693" s="85"/>
      <c r="J693" s="85"/>
      <c r="K693" s="85"/>
      <c r="L693" s="85"/>
      <c r="M693" s="85"/>
      <c r="N693" s="86"/>
      <c r="O693" s="86"/>
      <c r="P693" s="86"/>
      <c r="Q693" s="86"/>
      <c r="R693" s="87"/>
      <c r="S693" s="98"/>
      <c r="T693" s="141"/>
      <c r="U693" s="120"/>
      <c r="V693" s="135"/>
      <c r="W693" s="85"/>
      <c r="X693" s="118"/>
      <c r="Z693" s="82"/>
      <c r="AA693" s="82"/>
      <c r="AB693" s="145"/>
      <c r="AC693" s="143"/>
      <c r="AD693" s="152"/>
      <c r="AE693" s="152"/>
      <c r="AF693" s="152"/>
      <c r="AH693" s="84"/>
      <c r="AI693" s="84"/>
      <c r="AJ693" s="84"/>
      <c r="AK693" s="84"/>
      <c r="AL693" s="84"/>
      <c r="AM693" s="84"/>
      <c r="AN693" s="84"/>
      <c r="AO693" s="84"/>
      <c r="AP693" s="84"/>
      <c r="AQ693" s="84"/>
      <c r="AR693" s="84"/>
    </row>
    <row r="694" spans="2:44" s="146" customFormat="1" x14ac:dyDescent="0.2">
      <c r="B694" s="94"/>
      <c r="C694" s="94"/>
      <c r="D694" s="94"/>
      <c r="E694" s="94"/>
      <c r="F694" s="85"/>
      <c r="G694" s="85"/>
      <c r="H694" s="85"/>
      <c r="I694" s="85"/>
      <c r="J694" s="85"/>
      <c r="K694" s="85"/>
      <c r="L694" s="85"/>
      <c r="M694" s="85"/>
      <c r="N694" s="86"/>
      <c r="O694" s="86"/>
      <c r="P694" s="86"/>
      <c r="Q694" s="86"/>
      <c r="R694" s="87"/>
      <c r="S694" s="98"/>
      <c r="T694" s="141"/>
      <c r="U694" s="120"/>
      <c r="V694" s="135"/>
      <c r="W694" s="85"/>
      <c r="X694" s="118"/>
      <c r="Z694" s="82"/>
      <c r="AA694" s="82"/>
      <c r="AB694" s="145"/>
      <c r="AC694" s="143"/>
      <c r="AD694" s="152"/>
      <c r="AE694" s="152"/>
      <c r="AF694" s="152"/>
      <c r="AH694" s="84"/>
      <c r="AI694" s="84"/>
      <c r="AJ694" s="84"/>
      <c r="AK694" s="84"/>
      <c r="AL694" s="84"/>
      <c r="AM694" s="84"/>
      <c r="AN694" s="84"/>
      <c r="AO694" s="84"/>
      <c r="AP694" s="84"/>
      <c r="AQ694" s="84"/>
      <c r="AR694" s="84"/>
    </row>
    <row r="695" spans="2:44" s="146" customFormat="1" x14ac:dyDescent="0.2">
      <c r="B695" s="94"/>
      <c r="C695" s="94"/>
      <c r="D695" s="94"/>
      <c r="E695" s="94"/>
      <c r="F695" s="85"/>
      <c r="G695" s="85"/>
      <c r="H695" s="85"/>
      <c r="I695" s="85"/>
      <c r="J695" s="85"/>
      <c r="K695" s="85"/>
      <c r="L695" s="85"/>
      <c r="M695" s="85"/>
      <c r="N695" s="86"/>
      <c r="O695" s="86"/>
      <c r="P695" s="86"/>
      <c r="Q695" s="86"/>
      <c r="R695" s="87"/>
      <c r="S695" s="98"/>
      <c r="T695" s="141"/>
      <c r="U695" s="120"/>
      <c r="V695" s="135"/>
      <c r="W695" s="85"/>
      <c r="X695" s="118"/>
      <c r="Z695" s="82"/>
      <c r="AA695" s="82"/>
      <c r="AB695" s="145"/>
      <c r="AC695" s="143"/>
      <c r="AD695" s="152"/>
      <c r="AE695" s="152"/>
      <c r="AF695" s="152"/>
      <c r="AH695" s="84"/>
      <c r="AI695" s="84"/>
      <c r="AJ695" s="84"/>
      <c r="AK695" s="84"/>
      <c r="AL695" s="84"/>
      <c r="AM695" s="84"/>
      <c r="AN695" s="84"/>
      <c r="AO695" s="84"/>
      <c r="AP695" s="84"/>
      <c r="AQ695" s="84"/>
      <c r="AR695" s="84"/>
    </row>
    <row r="696" spans="2:44" s="146" customFormat="1" x14ac:dyDescent="0.2">
      <c r="B696" s="94"/>
      <c r="C696" s="94"/>
      <c r="D696" s="94"/>
      <c r="E696" s="94"/>
      <c r="F696" s="85"/>
      <c r="G696" s="85"/>
      <c r="H696" s="85"/>
      <c r="I696" s="85"/>
      <c r="J696" s="85"/>
      <c r="K696" s="85"/>
      <c r="L696" s="85"/>
      <c r="M696" s="85"/>
      <c r="N696" s="86"/>
      <c r="O696" s="86"/>
      <c r="P696" s="86"/>
      <c r="Q696" s="86"/>
      <c r="R696" s="87"/>
      <c r="S696" s="98"/>
      <c r="T696" s="141"/>
      <c r="U696" s="120"/>
      <c r="V696" s="135"/>
      <c r="W696" s="85"/>
      <c r="X696" s="118"/>
      <c r="Z696" s="82"/>
      <c r="AA696" s="82"/>
      <c r="AB696" s="145"/>
      <c r="AC696" s="143"/>
      <c r="AD696" s="152"/>
      <c r="AE696" s="152"/>
      <c r="AF696" s="152"/>
      <c r="AH696" s="84"/>
      <c r="AI696" s="84"/>
      <c r="AJ696" s="84"/>
      <c r="AK696" s="84"/>
      <c r="AL696" s="84"/>
      <c r="AM696" s="84"/>
      <c r="AN696" s="84"/>
      <c r="AO696" s="84"/>
      <c r="AP696" s="84"/>
      <c r="AQ696" s="84"/>
      <c r="AR696" s="84"/>
    </row>
    <row r="697" spans="2:44" s="146" customFormat="1" x14ac:dyDescent="0.2">
      <c r="B697" s="94"/>
      <c r="C697" s="94"/>
      <c r="D697" s="94"/>
      <c r="E697" s="94"/>
      <c r="F697" s="85"/>
      <c r="G697" s="85"/>
      <c r="H697" s="85"/>
      <c r="I697" s="85"/>
      <c r="J697" s="85"/>
      <c r="K697" s="85"/>
      <c r="L697" s="85"/>
      <c r="M697" s="85"/>
      <c r="N697" s="86"/>
      <c r="O697" s="86"/>
      <c r="P697" s="86"/>
      <c r="Q697" s="86"/>
      <c r="R697" s="87"/>
      <c r="S697" s="98"/>
      <c r="T697" s="141"/>
      <c r="U697" s="120"/>
      <c r="V697" s="135"/>
      <c r="W697" s="85"/>
      <c r="X697" s="118"/>
      <c r="Z697" s="82"/>
      <c r="AA697" s="82"/>
      <c r="AB697" s="145"/>
      <c r="AC697" s="143"/>
      <c r="AD697" s="152"/>
      <c r="AE697" s="152"/>
      <c r="AF697" s="152"/>
      <c r="AH697" s="84"/>
      <c r="AI697" s="84"/>
      <c r="AJ697" s="84"/>
      <c r="AK697" s="84"/>
      <c r="AL697" s="84"/>
      <c r="AM697" s="84"/>
      <c r="AN697" s="84"/>
      <c r="AO697" s="84"/>
      <c r="AP697" s="84"/>
      <c r="AQ697" s="84"/>
      <c r="AR697" s="84"/>
    </row>
    <row r="698" spans="2:44" s="146" customFormat="1" x14ac:dyDescent="0.2">
      <c r="B698" s="94"/>
      <c r="C698" s="94"/>
      <c r="D698" s="94"/>
      <c r="E698" s="94"/>
      <c r="F698" s="85"/>
      <c r="G698" s="85"/>
      <c r="H698" s="85"/>
      <c r="I698" s="85"/>
      <c r="J698" s="85"/>
      <c r="K698" s="85"/>
      <c r="L698" s="85"/>
      <c r="M698" s="85"/>
      <c r="N698" s="86"/>
      <c r="O698" s="86"/>
      <c r="P698" s="86"/>
      <c r="Q698" s="86"/>
      <c r="R698" s="87"/>
      <c r="S698" s="98"/>
      <c r="T698" s="141"/>
      <c r="U698" s="120"/>
      <c r="V698" s="135"/>
      <c r="W698" s="85"/>
      <c r="X698" s="118"/>
      <c r="Z698" s="82"/>
      <c r="AA698" s="82"/>
      <c r="AB698" s="145"/>
      <c r="AC698" s="143"/>
      <c r="AD698" s="152"/>
      <c r="AE698" s="152"/>
      <c r="AF698" s="152"/>
      <c r="AH698" s="84"/>
      <c r="AI698" s="84"/>
      <c r="AJ698" s="84"/>
      <c r="AK698" s="84"/>
      <c r="AL698" s="84"/>
      <c r="AM698" s="84"/>
      <c r="AN698" s="84"/>
      <c r="AO698" s="84"/>
      <c r="AP698" s="84"/>
      <c r="AQ698" s="84"/>
      <c r="AR698" s="84"/>
    </row>
    <row r="699" spans="2:44" s="146" customFormat="1" x14ac:dyDescent="0.2">
      <c r="B699" s="94"/>
      <c r="C699" s="94"/>
      <c r="D699" s="94"/>
      <c r="E699" s="94"/>
      <c r="F699" s="85"/>
      <c r="G699" s="85"/>
      <c r="H699" s="85"/>
      <c r="I699" s="85"/>
      <c r="J699" s="85"/>
      <c r="K699" s="85"/>
      <c r="L699" s="85"/>
      <c r="M699" s="85"/>
      <c r="N699" s="86"/>
      <c r="O699" s="86"/>
      <c r="P699" s="86"/>
      <c r="Q699" s="86"/>
      <c r="R699" s="87"/>
      <c r="S699" s="98"/>
      <c r="T699" s="141"/>
      <c r="U699" s="120"/>
      <c r="V699" s="135"/>
      <c r="W699" s="85"/>
      <c r="X699" s="118"/>
      <c r="Z699" s="82"/>
      <c r="AA699" s="82"/>
      <c r="AB699" s="145"/>
      <c r="AC699" s="143"/>
      <c r="AD699" s="152"/>
      <c r="AE699" s="152"/>
      <c r="AF699" s="152"/>
      <c r="AH699" s="84"/>
      <c r="AI699" s="84"/>
      <c r="AJ699" s="84"/>
      <c r="AK699" s="84"/>
      <c r="AL699" s="84"/>
      <c r="AM699" s="84"/>
      <c r="AN699" s="84"/>
      <c r="AO699" s="84"/>
      <c r="AP699" s="84"/>
      <c r="AQ699" s="84"/>
      <c r="AR699" s="84"/>
    </row>
    <row r="700" spans="2:44" s="146" customFormat="1" x14ac:dyDescent="0.2">
      <c r="B700" s="94"/>
      <c r="C700" s="94"/>
      <c r="D700" s="94"/>
      <c r="E700" s="94"/>
      <c r="F700" s="85"/>
      <c r="G700" s="85"/>
      <c r="H700" s="85"/>
      <c r="I700" s="85"/>
      <c r="J700" s="85"/>
      <c r="K700" s="85"/>
      <c r="L700" s="85"/>
      <c r="M700" s="85"/>
      <c r="N700" s="86"/>
      <c r="O700" s="86"/>
      <c r="P700" s="86"/>
      <c r="Q700" s="86"/>
      <c r="R700" s="87"/>
      <c r="S700" s="98"/>
      <c r="T700" s="141"/>
      <c r="U700" s="120"/>
      <c r="V700" s="135"/>
      <c r="W700" s="85"/>
      <c r="X700" s="118"/>
      <c r="Z700" s="82"/>
      <c r="AA700" s="82"/>
      <c r="AB700" s="145"/>
      <c r="AC700" s="143"/>
      <c r="AD700" s="152"/>
      <c r="AE700" s="152"/>
      <c r="AF700" s="152"/>
      <c r="AH700" s="84"/>
      <c r="AI700" s="84"/>
      <c r="AJ700" s="84"/>
      <c r="AK700" s="84"/>
      <c r="AL700" s="84"/>
      <c r="AM700" s="84"/>
      <c r="AN700" s="84"/>
      <c r="AO700" s="84"/>
      <c r="AP700" s="84"/>
      <c r="AQ700" s="84"/>
      <c r="AR700" s="84"/>
    </row>
    <row r="701" spans="2:44" s="146" customFormat="1" x14ac:dyDescent="0.2">
      <c r="B701" s="94"/>
      <c r="C701" s="94"/>
      <c r="D701" s="94"/>
      <c r="E701" s="94"/>
      <c r="F701" s="85"/>
      <c r="G701" s="85"/>
      <c r="H701" s="85"/>
      <c r="I701" s="85"/>
      <c r="J701" s="85"/>
      <c r="K701" s="85"/>
      <c r="L701" s="85"/>
      <c r="M701" s="85"/>
      <c r="N701" s="86"/>
      <c r="O701" s="86"/>
      <c r="P701" s="86"/>
      <c r="Q701" s="86"/>
      <c r="R701" s="87"/>
      <c r="S701" s="98"/>
      <c r="T701" s="141"/>
      <c r="U701" s="120"/>
      <c r="V701" s="135"/>
      <c r="W701" s="85"/>
      <c r="X701" s="118"/>
      <c r="Z701" s="82"/>
      <c r="AA701" s="82"/>
      <c r="AB701" s="145"/>
      <c r="AC701" s="143"/>
      <c r="AD701" s="152"/>
      <c r="AE701" s="152"/>
      <c r="AF701" s="152"/>
      <c r="AH701" s="84"/>
      <c r="AI701" s="84"/>
      <c r="AJ701" s="84"/>
      <c r="AK701" s="84"/>
      <c r="AL701" s="84"/>
      <c r="AM701" s="84"/>
      <c r="AN701" s="84"/>
      <c r="AO701" s="84"/>
      <c r="AP701" s="84"/>
      <c r="AQ701" s="84"/>
      <c r="AR701" s="84"/>
    </row>
    <row r="702" spans="2:44" s="146" customFormat="1" x14ac:dyDescent="0.2">
      <c r="B702" s="94"/>
      <c r="C702" s="94"/>
      <c r="D702" s="94"/>
      <c r="E702" s="94"/>
      <c r="F702" s="85"/>
      <c r="G702" s="85"/>
      <c r="H702" s="85"/>
      <c r="I702" s="85"/>
      <c r="J702" s="85"/>
      <c r="K702" s="85"/>
      <c r="L702" s="85"/>
      <c r="M702" s="85"/>
      <c r="N702" s="86"/>
      <c r="O702" s="86"/>
      <c r="P702" s="86"/>
      <c r="Q702" s="86"/>
      <c r="R702" s="87"/>
      <c r="S702" s="98"/>
      <c r="T702" s="141"/>
      <c r="U702" s="120"/>
      <c r="V702" s="135"/>
      <c r="W702" s="85"/>
      <c r="X702" s="118"/>
      <c r="Z702" s="82"/>
      <c r="AA702" s="82"/>
      <c r="AB702" s="145"/>
      <c r="AC702" s="143"/>
      <c r="AD702" s="152"/>
      <c r="AE702" s="152"/>
      <c r="AF702" s="152"/>
      <c r="AH702" s="84"/>
      <c r="AI702" s="84"/>
      <c r="AJ702" s="84"/>
      <c r="AK702" s="84"/>
      <c r="AL702" s="84"/>
      <c r="AM702" s="84"/>
      <c r="AN702" s="84"/>
      <c r="AO702" s="84"/>
      <c r="AP702" s="84"/>
      <c r="AQ702" s="84"/>
      <c r="AR702" s="84"/>
    </row>
    <row r="703" spans="2:44" s="146" customFormat="1" x14ac:dyDescent="0.2">
      <c r="B703" s="94"/>
      <c r="C703" s="94"/>
      <c r="D703" s="94"/>
      <c r="E703" s="94"/>
      <c r="F703" s="85"/>
      <c r="G703" s="85"/>
      <c r="H703" s="85"/>
      <c r="I703" s="85"/>
      <c r="J703" s="85"/>
      <c r="K703" s="85"/>
      <c r="L703" s="85"/>
      <c r="M703" s="85"/>
      <c r="N703" s="86"/>
      <c r="O703" s="86"/>
      <c r="P703" s="86"/>
      <c r="Q703" s="86"/>
      <c r="R703" s="87"/>
      <c r="S703" s="98"/>
      <c r="T703" s="141"/>
      <c r="U703" s="120"/>
      <c r="V703" s="135"/>
      <c r="W703" s="85"/>
      <c r="X703" s="118"/>
      <c r="Z703" s="82"/>
      <c r="AA703" s="82"/>
      <c r="AB703" s="145"/>
      <c r="AC703" s="143"/>
      <c r="AD703" s="152"/>
      <c r="AE703" s="152"/>
      <c r="AF703" s="152"/>
      <c r="AH703" s="84"/>
      <c r="AI703" s="84"/>
      <c r="AJ703" s="84"/>
      <c r="AK703" s="84"/>
      <c r="AL703" s="84"/>
      <c r="AM703" s="84"/>
      <c r="AN703" s="84"/>
      <c r="AO703" s="84"/>
      <c r="AP703" s="84"/>
      <c r="AQ703" s="84"/>
      <c r="AR703" s="84"/>
    </row>
    <row r="704" spans="2:44" s="146" customFormat="1" x14ac:dyDescent="0.2">
      <c r="B704" s="94"/>
      <c r="C704" s="94"/>
      <c r="D704" s="94"/>
      <c r="E704" s="94"/>
      <c r="F704" s="85"/>
      <c r="G704" s="85"/>
      <c r="H704" s="85"/>
      <c r="I704" s="85"/>
      <c r="J704" s="85"/>
      <c r="K704" s="85"/>
      <c r="L704" s="85"/>
      <c r="M704" s="85"/>
      <c r="N704" s="86"/>
      <c r="O704" s="86"/>
      <c r="P704" s="86"/>
      <c r="Q704" s="86"/>
      <c r="R704" s="87"/>
      <c r="S704" s="98"/>
      <c r="T704" s="141"/>
      <c r="U704" s="120"/>
      <c r="V704" s="135"/>
      <c r="W704" s="85"/>
      <c r="X704" s="118"/>
      <c r="Z704" s="82"/>
      <c r="AA704" s="82"/>
      <c r="AB704" s="145"/>
      <c r="AC704" s="143"/>
      <c r="AD704" s="152"/>
      <c r="AE704" s="152"/>
      <c r="AF704" s="152"/>
      <c r="AH704" s="84"/>
      <c r="AI704" s="84"/>
      <c r="AJ704" s="84"/>
      <c r="AK704" s="84"/>
      <c r="AL704" s="84"/>
      <c r="AM704" s="84"/>
      <c r="AN704" s="84"/>
      <c r="AO704" s="84"/>
      <c r="AP704" s="84"/>
      <c r="AQ704" s="84"/>
      <c r="AR704" s="84"/>
    </row>
    <row r="705" spans="2:44" s="146" customFormat="1" x14ac:dyDescent="0.2">
      <c r="B705" s="94"/>
      <c r="C705" s="94"/>
      <c r="D705" s="94"/>
      <c r="E705" s="94"/>
      <c r="F705" s="85"/>
      <c r="G705" s="85"/>
      <c r="H705" s="85"/>
      <c r="I705" s="85"/>
      <c r="J705" s="85"/>
      <c r="K705" s="85"/>
      <c r="L705" s="85"/>
      <c r="M705" s="85"/>
      <c r="N705" s="86"/>
      <c r="O705" s="86"/>
      <c r="P705" s="86"/>
      <c r="Q705" s="86"/>
      <c r="R705" s="87"/>
      <c r="S705" s="98"/>
      <c r="T705" s="141"/>
      <c r="U705" s="120"/>
      <c r="V705" s="135"/>
      <c r="W705" s="85"/>
      <c r="X705" s="118"/>
      <c r="Z705" s="82"/>
      <c r="AA705" s="82"/>
      <c r="AB705" s="145"/>
      <c r="AC705" s="143"/>
      <c r="AD705" s="152"/>
      <c r="AE705" s="152"/>
      <c r="AF705" s="152"/>
      <c r="AH705" s="84"/>
      <c r="AI705" s="84"/>
      <c r="AJ705" s="84"/>
      <c r="AK705" s="84"/>
      <c r="AL705" s="84"/>
      <c r="AM705" s="84"/>
      <c r="AN705" s="84"/>
      <c r="AO705" s="84"/>
      <c r="AP705" s="84"/>
      <c r="AQ705" s="84"/>
      <c r="AR705" s="84"/>
    </row>
    <row r="706" spans="2:44" s="146" customFormat="1" x14ac:dyDescent="0.2">
      <c r="B706" s="94"/>
      <c r="C706" s="94"/>
      <c r="D706" s="94"/>
      <c r="E706" s="94"/>
      <c r="F706" s="85"/>
      <c r="G706" s="85"/>
      <c r="H706" s="85"/>
      <c r="I706" s="85"/>
      <c r="J706" s="85"/>
      <c r="K706" s="85"/>
      <c r="L706" s="85"/>
      <c r="M706" s="85"/>
      <c r="N706" s="86"/>
      <c r="O706" s="86"/>
      <c r="P706" s="86"/>
      <c r="Q706" s="86"/>
      <c r="R706" s="87"/>
      <c r="S706" s="98"/>
      <c r="T706" s="141"/>
      <c r="U706" s="120"/>
      <c r="V706" s="135"/>
      <c r="W706" s="85"/>
      <c r="X706" s="118"/>
      <c r="Z706" s="82"/>
      <c r="AA706" s="82"/>
      <c r="AB706" s="145"/>
      <c r="AC706" s="143"/>
      <c r="AD706" s="152"/>
      <c r="AE706" s="152"/>
      <c r="AF706" s="152"/>
      <c r="AH706" s="84"/>
      <c r="AI706" s="84"/>
      <c r="AJ706" s="84"/>
      <c r="AK706" s="84"/>
      <c r="AL706" s="84"/>
      <c r="AM706" s="84"/>
      <c r="AN706" s="84"/>
      <c r="AO706" s="84"/>
      <c r="AP706" s="84"/>
      <c r="AQ706" s="84"/>
      <c r="AR706" s="84"/>
    </row>
    <row r="707" spans="2:44" s="146" customFormat="1" x14ac:dyDescent="0.2">
      <c r="B707" s="94"/>
      <c r="C707" s="94"/>
      <c r="D707" s="94"/>
      <c r="E707" s="94"/>
      <c r="F707" s="85"/>
      <c r="G707" s="85"/>
      <c r="H707" s="85"/>
      <c r="I707" s="85"/>
      <c r="J707" s="85"/>
      <c r="K707" s="85"/>
      <c r="L707" s="85"/>
      <c r="M707" s="85"/>
      <c r="N707" s="86"/>
      <c r="O707" s="86"/>
      <c r="P707" s="86"/>
      <c r="Q707" s="86"/>
      <c r="R707" s="87"/>
      <c r="S707" s="98"/>
      <c r="T707" s="141"/>
      <c r="U707" s="120"/>
      <c r="V707" s="135"/>
      <c r="W707" s="85"/>
      <c r="X707" s="118"/>
      <c r="Z707" s="82"/>
      <c r="AA707" s="82"/>
      <c r="AB707" s="145"/>
      <c r="AC707" s="143"/>
      <c r="AD707" s="152"/>
      <c r="AE707" s="152"/>
      <c r="AF707" s="152"/>
      <c r="AH707" s="84"/>
      <c r="AI707" s="84"/>
      <c r="AJ707" s="84"/>
      <c r="AK707" s="84"/>
      <c r="AL707" s="84"/>
      <c r="AM707" s="84"/>
      <c r="AN707" s="84"/>
      <c r="AO707" s="84"/>
      <c r="AP707" s="84"/>
      <c r="AQ707" s="84"/>
      <c r="AR707" s="84"/>
    </row>
    <row r="708" spans="2:44" s="146" customFormat="1" x14ac:dyDescent="0.2">
      <c r="B708" s="94"/>
      <c r="C708" s="94"/>
      <c r="D708" s="94"/>
      <c r="E708" s="94"/>
      <c r="F708" s="85"/>
      <c r="G708" s="85"/>
      <c r="H708" s="85"/>
      <c r="I708" s="85"/>
      <c r="J708" s="85"/>
      <c r="K708" s="85"/>
      <c r="L708" s="85"/>
      <c r="M708" s="85"/>
      <c r="N708" s="86"/>
      <c r="O708" s="86"/>
      <c r="P708" s="86"/>
      <c r="Q708" s="86"/>
      <c r="R708" s="87"/>
      <c r="S708" s="98"/>
      <c r="T708" s="141"/>
      <c r="U708" s="120"/>
      <c r="V708" s="135"/>
      <c r="W708" s="85"/>
      <c r="X708" s="118"/>
      <c r="Z708" s="82"/>
      <c r="AA708" s="82"/>
      <c r="AB708" s="145"/>
      <c r="AC708" s="143"/>
      <c r="AD708" s="152"/>
      <c r="AE708" s="152"/>
      <c r="AF708" s="152"/>
      <c r="AH708" s="84"/>
      <c r="AI708" s="84"/>
      <c r="AJ708" s="84"/>
      <c r="AK708" s="84"/>
      <c r="AL708" s="84"/>
      <c r="AM708" s="84"/>
      <c r="AN708" s="84"/>
      <c r="AO708" s="84"/>
      <c r="AP708" s="84"/>
      <c r="AQ708" s="84"/>
      <c r="AR708" s="84"/>
    </row>
    <row r="709" spans="2:44" s="146" customFormat="1" x14ac:dyDescent="0.2">
      <c r="B709" s="94"/>
      <c r="C709" s="94"/>
      <c r="D709" s="94"/>
      <c r="E709" s="94"/>
      <c r="F709" s="85"/>
      <c r="G709" s="85"/>
      <c r="H709" s="85"/>
      <c r="I709" s="85"/>
      <c r="J709" s="85"/>
      <c r="K709" s="85"/>
      <c r="L709" s="85"/>
      <c r="M709" s="85"/>
      <c r="N709" s="86"/>
      <c r="O709" s="86"/>
      <c r="P709" s="86"/>
      <c r="Q709" s="86"/>
      <c r="R709" s="87"/>
      <c r="S709" s="98"/>
      <c r="T709" s="141"/>
      <c r="U709" s="120"/>
      <c r="V709" s="135"/>
      <c r="W709" s="85"/>
      <c r="X709" s="118"/>
      <c r="Z709" s="82"/>
      <c r="AA709" s="82"/>
      <c r="AB709" s="145"/>
      <c r="AC709" s="143"/>
      <c r="AD709" s="152"/>
      <c r="AE709" s="152"/>
      <c r="AF709" s="152"/>
      <c r="AH709" s="84"/>
      <c r="AI709" s="84"/>
      <c r="AJ709" s="84"/>
      <c r="AK709" s="84"/>
      <c r="AL709" s="84"/>
      <c r="AM709" s="84"/>
      <c r="AN709" s="84"/>
      <c r="AO709" s="84"/>
      <c r="AP709" s="84"/>
      <c r="AQ709" s="84"/>
      <c r="AR709" s="84"/>
    </row>
    <row r="710" spans="2:44" s="146" customFormat="1" x14ac:dyDescent="0.2">
      <c r="B710" s="94"/>
      <c r="C710" s="94"/>
      <c r="D710" s="94"/>
      <c r="E710" s="94"/>
      <c r="F710" s="85"/>
      <c r="G710" s="85"/>
      <c r="H710" s="85"/>
      <c r="I710" s="85"/>
      <c r="J710" s="85"/>
      <c r="K710" s="85"/>
      <c r="L710" s="85"/>
      <c r="M710" s="85"/>
      <c r="N710" s="86"/>
      <c r="O710" s="86"/>
      <c r="P710" s="86"/>
      <c r="Q710" s="86"/>
      <c r="R710" s="87"/>
      <c r="S710" s="98"/>
      <c r="T710" s="141"/>
      <c r="U710" s="120"/>
      <c r="V710" s="135"/>
      <c r="W710" s="85"/>
      <c r="X710" s="118"/>
      <c r="Z710" s="82"/>
      <c r="AA710" s="82"/>
      <c r="AB710" s="145"/>
      <c r="AC710" s="143"/>
      <c r="AD710" s="152"/>
      <c r="AE710" s="152"/>
      <c r="AF710" s="152"/>
      <c r="AH710" s="84"/>
      <c r="AI710" s="84"/>
      <c r="AJ710" s="84"/>
      <c r="AK710" s="84"/>
      <c r="AL710" s="84"/>
      <c r="AM710" s="84"/>
      <c r="AN710" s="84"/>
      <c r="AO710" s="84"/>
      <c r="AP710" s="84"/>
      <c r="AQ710" s="84"/>
      <c r="AR710" s="84"/>
    </row>
    <row r="711" spans="2:44" s="146" customFormat="1" x14ac:dyDescent="0.2">
      <c r="B711" s="94"/>
      <c r="C711" s="94"/>
      <c r="D711" s="94"/>
      <c r="E711" s="94"/>
      <c r="F711" s="85"/>
      <c r="G711" s="85"/>
      <c r="H711" s="85"/>
      <c r="I711" s="85"/>
      <c r="J711" s="85"/>
      <c r="K711" s="85"/>
      <c r="L711" s="85"/>
      <c r="M711" s="85"/>
      <c r="N711" s="86"/>
      <c r="O711" s="86"/>
      <c r="P711" s="86"/>
      <c r="Q711" s="86"/>
      <c r="R711" s="87"/>
      <c r="S711" s="98"/>
      <c r="T711" s="141"/>
      <c r="U711" s="120"/>
      <c r="V711" s="135"/>
      <c r="W711" s="85"/>
      <c r="X711" s="118"/>
      <c r="Z711" s="82"/>
      <c r="AA711" s="82"/>
      <c r="AB711" s="145"/>
      <c r="AC711" s="143"/>
      <c r="AD711" s="152"/>
      <c r="AE711" s="152"/>
      <c r="AF711" s="152"/>
      <c r="AH711" s="84"/>
      <c r="AI711" s="84"/>
      <c r="AJ711" s="84"/>
      <c r="AK711" s="84"/>
      <c r="AL711" s="84"/>
      <c r="AM711" s="84"/>
      <c r="AN711" s="84"/>
      <c r="AO711" s="84"/>
      <c r="AP711" s="84"/>
      <c r="AQ711" s="84"/>
      <c r="AR711" s="84"/>
    </row>
    <row r="712" spans="2:44" s="146" customFormat="1" x14ac:dyDescent="0.2">
      <c r="B712" s="94"/>
      <c r="C712" s="94"/>
      <c r="D712" s="94"/>
      <c r="E712" s="94"/>
      <c r="F712" s="85"/>
      <c r="G712" s="85"/>
      <c r="H712" s="85"/>
      <c r="I712" s="85"/>
      <c r="J712" s="85"/>
      <c r="K712" s="85"/>
      <c r="L712" s="85"/>
      <c r="M712" s="85"/>
      <c r="N712" s="86"/>
      <c r="O712" s="86"/>
      <c r="P712" s="86"/>
      <c r="Q712" s="86"/>
      <c r="R712" s="87"/>
      <c r="S712" s="98"/>
      <c r="T712" s="141"/>
      <c r="U712" s="120"/>
      <c r="V712" s="135"/>
      <c r="W712" s="85"/>
      <c r="X712" s="118"/>
      <c r="Z712" s="82"/>
      <c r="AA712" s="82"/>
      <c r="AB712" s="145"/>
      <c r="AC712" s="143"/>
      <c r="AD712" s="152"/>
      <c r="AE712" s="152"/>
      <c r="AF712" s="152"/>
      <c r="AH712" s="84"/>
      <c r="AI712" s="84"/>
      <c r="AJ712" s="84"/>
      <c r="AK712" s="84"/>
      <c r="AL712" s="84"/>
      <c r="AM712" s="84"/>
      <c r="AN712" s="84"/>
      <c r="AO712" s="84"/>
      <c r="AP712" s="84"/>
      <c r="AQ712" s="84"/>
      <c r="AR712" s="84"/>
    </row>
    <row r="713" spans="2:44" s="146" customFormat="1" x14ac:dyDescent="0.2">
      <c r="B713" s="94"/>
      <c r="C713" s="94"/>
      <c r="D713" s="94"/>
      <c r="E713" s="94"/>
      <c r="F713" s="85"/>
      <c r="G713" s="85"/>
      <c r="H713" s="85"/>
      <c r="I713" s="85"/>
      <c r="J713" s="85"/>
      <c r="K713" s="85"/>
      <c r="L713" s="85"/>
      <c r="M713" s="85"/>
      <c r="N713" s="86"/>
      <c r="O713" s="86"/>
      <c r="P713" s="86"/>
      <c r="Q713" s="86"/>
      <c r="R713" s="87"/>
      <c r="S713" s="98"/>
      <c r="T713" s="141"/>
      <c r="U713" s="120"/>
      <c r="V713" s="135"/>
      <c r="W713" s="85"/>
      <c r="X713" s="118"/>
      <c r="Z713" s="82"/>
      <c r="AA713" s="82"/>
      <c r="AB713" s="145"/>
      <c r="AC713" s="143"/>
      <c r="AD713" s="152"/>
      <c r="AE713" s="152"/>
      <c r="AF713" s="152"/>
      <c r="AH713" s="84"/>
      <c r="AI713" s="84"/>
      <c r="AJ713" s="84"/>
      <c r="AK713" s="84"/>
      <c r="AL713" s="84"/>
      <c r="AM713" s="84"/>
      <c r="AN713" s="84"/>
      <c r="AO713" s="84"/>
      <c r="AP713" s="84"/>
      <c r="AQ713" s="84"/>
      <c r="AR713" s="84"/>
    </row>
    <row r="714" spans="2:44" s="146" customFormat="1" x14ac:dyDescent="0.2">
      <c r="B714" s="94"/>
      <c r="C714" s="94"/>
      <c r="D714" s="94"/>
      <c r="E714" s="94"/>
      <c r="F714" s="85"/>
      <c r="G714" s="85"/>
      <c r="H714" s="85"/>
      <c r="I714" s="85"/>
      <c r="J714" s="85"/>
      <c r="K714" s="85"/>
      <c r="L714" s="85"/>
      <c r="M714" s="85"/>
      <c r="N714" s="86"/>
      <c r="O714" s="86"/>
      <c r="P714" s="86"/>
      <c r="Q714" s="86"/>
      <c r="R714" s="87"/>
      <c r="S714" s="98"/>
      <c r="T714" s="141"/>
      <c r="U714" s="120"/>
      <c r="V714" s="135"/>
      <c r="W714" s="85"/>
      <c r="X714" s="118"/>
      <c r="Z714" s="82"/>
      <c r="AA714" s="82"/>
      <c r="AB714" s="145"/>
      <c r="AC714" s="143"/>
      <c r="AD714" s="152"/>
      <c r="AE714" s="152"/>
      <c r="AF714" s="152"/>
      <c r="AH714" s="84"/>
      <c r="AI714" s="84"/>
      <c r="AJ714" s="84"/>
      <c r="AK714" s="84"/>
      <c r="AL714" s="84"/>
      <c r="AM714" s="84"/>
      <c r="AN714" s="84"/>
      <c r="AO714" s="84"/>
      <c r="AP714" s="84"/>
      <c r="AQ714" s="84"/>
      <c r="AR714" s="84"/>
    </row>
    <row r="715" spans="2:44" s="146" customFormat="1" x14ac:dyDescent="0.2">
      <c r="B715" s="94"/>
      <c r="C715" s="94"/>
      <c r="D715" s="94"/>
      <c r="E715" s="94"/>
      <c r="F715" s="85"/>
      <c r="G715" s="85"/>
      <c r="H715" s="85"/>
      <c r="I715" s="85"/>
      <c r="J715" s="85"/>
      <c r="K715" s="85"/>
      <c r="L715" s="85"/>
      <c r="M715" s="85"/>
      <c r="N715" s="86"/>
      <c r="O715" s="86"/>
      <c r="P715" s="86"/>
      <c r="Q715" s="86"/>
      <c r="R715" s="87"/>
      <c r="S715" s="98"/>
      <c r="T715" s="141"/>
      <c r="U715" s="120"/>
      <c r="V715" s="135"/>
      <c r="W715" s="85"/>
      <c r="X715" s="118"/>
      <c r="Z715" s="82"/>
      <c r="AA715" s="82"/>
      <c r="AB715" s="145"/>
      <c r="AC715" s="143"/>
      <c r="AD715" s="152"/>
      <c r="AE715" s="152"/>
      <c r="AF715" s="152"/>
      <c r="AH715" s="84"/>
      <c r="AI715" s="84"/>
      <c r="AJ715" s="84"/>
      <c r="AK715" s="84"/>
      <c r="AL715" s="84"/>
      <c r="AM715" s="84"/>
      <c r="AN715" s="84"/>
      <c r="AO715" s="84"/>
      <c r="AP715" s="84"/>
      <c r="AQ715" s="84"/>
      <c r="AR715" s="84"/>
    </row>
    <row r="716" spans="2:44" s="146" customFormat="1" x14ac:dyDescent="0.2">
      <c r="B716" s="94"/>
      <c r="C716" s="94"/>
      <c r="D716" s="94"/>
      <c r="E716" s="94"/>
      <c r="F716" s="85"/>
      <c r="G716" s="85"/>
      <c r="H716" s="85"/>
      <c r="I716" s="85"/>
      <c r="J716" s="85"/>
      <c r="K716" s="85"/>
      <c r="L716" s="85"/>
      <c r="M716" s="85"/>
      <c r="N716" s="86"/>
      <c r="O716" s="86"/>
      <c r="P716" s="86"/>
      <c r="Q716" s="86"/>
      <c r="R716" s="87"/>
      <c r="S716" s="98"/>
      <c r="T716" s="141"/>
      <c r="U716" s="120"/>
      <c r="V716" s="135"/>
      <c r="W716" s="85"/>
      <c r="X716" s="118"/>
      <c r="Z716" s="82"/>
      <c r="AA716" s="82"/>
      <c r="AB716" s="145"/>
      <c r="AC716" s="143"/>
      <c r="AD716" s="152"/>
      <c r="AE716" s="152"/>
      <c r="AF716" s="152"/>
      <c r="AH716" s="84"/>
      <c r="AI716" s="84"/>
      <c r="AJ716" s="84"/>
      <c r="AK716" s="84"/>
      <c r="AL716" s="84"/>
      <c r="AM716" s="84"/>
      <c r="AN716" s="84"/>
      <c r="AO716" s="84"/>
      <c r="AP716" s="84"/>
      <c r="AQ716" s="84"/>
      <c r="AR716" s="84"/>
    </row>
    <row r="717" spans="2:44" s="146" customFormat="1" x14ac:dyDescent="0.2">
      <c r="B717" s="94"/>
      <c r="C717" s="94"/>
      <c r="D717" s="94"/>
      <c r="E717" s="94"/>
      <c r="F717" s="85"/>
      <c r="G717" s="85"/>
      <c r="H717" s="85"/>
      <c r="I717" s="85"/>
      <c r="J717" s="85"/>
      <c r="K717" s="85"/>
      <c r="L717" s="85"/>
      <c r="M717" s="85"/>
      <c r="N717" s="86"/>
      <c r="O717" s="86"/>
      <c r="P717" s="86"/>
      <c r="Q717" s="86"/>
      <c r="R717" s="87"/>
      <c r="S717" s="98"/>
      <c r="T717" s="141"/>
      <c r="U717" s="120"/>
      <c r="V717" s="135"/>
      <c r="W717" s="85"/>
      <c r="X717" s="118"/>
      <c r="Z717" s="82"/>
      <c r="AA717" s="82"/>
      <c r="AB717" s="145"/>
      <c r="AC717" s="143"/>
      <c r="AD717" s="152"/>
      <c r="AE717" s="152"/>
      <c r="AF717" s="152"/>
      <c r="AH717" s="84"/>
      <c r="AI717" s="84"/>
      <c r="AJ717" s="84"/>
      <c r="AK717" s="84"/>
      <c r="AL717" s="84"/>
      <c r="AM717" s="84"/>
      <c r="AN717" s="84"/>
      <c r="AO717" s="84"/>
      <c r="AP717" s="84"/>
      <c r="AQ717" s="84"/>
      <c r="AR717" s="84"/>
    </row>
    <row r="718" spans="2:44" s="146" customFormat="1" x14ac:dyDescent="0.2">
      <c r="B718" s="94"/>
      <c r="C718" s="94"/>
      <c r="D718" s="94"/>
      <c r="E718" s="94"/>
      <c r="F718" s="85"/>
      <c r="G718" s="85"/>
      <c r="H718" s="85"/>
      <c r="I718" s="85"/>
      <c r="J718" s="85"/>
      <c r="K718" s="85"/>
      <c r="L718" s="85"/>
      <c r="M718" s="85"/>
      <c r="N718" s="86"/>
      <c r="O718" s="86"/>
      <c r="P718" s="86"/>
      <c r="Q718" s="86"/>
      <c r="R718" s="87"/>
      <c r="S718" s="98"/>
      <c r="T718" s="141"/>
      <c r="U718" s="120"/>
      <c r="V718" s="135"/>
      <c r="W718" s="85"/>
      <c r="X718" s="118"/>
      <c r="Z718" s="82"/>
      <c r="AA718" s="82"/>
      <c r="AB718" s="145"/>
      <c r="AC718" s="143"/>
      <c r="AD718" s="152"/>
      <c r="AE718" s="152"/>
      <c r="AF718" s="152"/>
      <c r="AH718" s="84"/>
      <c r="AI718" s="84"/>
      <c r="AJ718" s="84"/>
      <c r="AK718" s="84"/>
      <c r="AL718" s="84"/>
      <c r="AM718" s="84"/>
      <c r="AN718" s="84"/>
      <c r="AO718" s="84"/>
      <c r="AP718" s="84"/>
      <c r="AQ718" s="84"/>
      <c r="AR718" s="84"/>
    </row>
    <row r="719" spans="2:44" s="146" customFormat="1" x14ac:dyDescent="0.2">
      <c r="B719" s="94"/>
      <c r="C719" s="94"/>
      <c r="D719" s="94"/>
      <c r="E719" s="94"/>
      <c r="F719" s="85"/>
      <c r="G719" s="85"/>
      <c r="H719" s="85"/>
      <c r="I719" s="85"/>
      <c r="J719" s="85"/>
      <c r="K719" s="85"/>
      <c r="L719" s="85"/>
      <c r="M719" s="85"/>
      <c r="N719" s="86"/>
      <c r="O719" s="86"/>
      <c r="P719" s="86"/>
      <c r="Q719" s="86"/>
      <c r="R719" s="87"/>
      <c r="S719" s="98"/>
      <c r="T719" s="141"/>
      <c r="U719" s="120"/>
      <c r="V719" s="135"/>
      <c r="W719" s="85"/>
      <c r="X719" s="118"/>
      <c r="Z719" s="82"/>
      <c r="AA719" s="82"/>
      <c r="AB719" s="145"/>
      <c r="AC719" s="143"/>
      <c r="AD719" s="152"/>
      <c r="AE719" s="152"/>
      <c r="AF719" s="152"/>
      <c r="AH719" s="84"/>
      <c r="AI719" s="84"/>
      <c r="AJ719" s="84"/>
      <c r="AK719" s="84"/>
      <c r="AL719" s="84"/>
      <c r="AM719" s="84"/>
      <c r="AN719" s="84"/>
      <c r="AO719" s="84"/>
      <c r="AP719" s="84"/>
      <c r="AQ719" s="84"/>
      <c r="AR719" s="84"/>
    </row>
    <row r="720" spans="2:44" s="146" customFormat="1" x14ac:dyDescent="0.2">
      <c r="B720" s="94"/>
      <c r="C720" s="94"/>
      <c r="D720" s="94"/>
      <c r="E720" s="94"/>
      <c r="F720" s="85"/>
      <c r="G720" s="85"/>
      <c r="H720" s="85"/>
      <c r="I720" s="85"/>
      <c r="J720" s="85"/>
      <c r="K720" s="85"/>
      <c r="L720" s="85"/>
      <c r="M720" s="85"/>
      <c r="N720" s="86"/>
      <c r="O720" s="86"/>
      <c r="P720" s="86"/>
      <c r="Q720" s="86"/>
      <c r="R720" s="87"/>
      <c r="S720" s="98"/>
      <c r="T720" s="141"/>
      <c r="U720" s="120"/>
      <c r="V720" s="135"/>
      <c r="W720" s="85"/>
      <c r="X720" s="118"/>
      <c r="Z720" s="82"/>
      <c r="AA720" s="82"/>
      <c r="AB720" s="145"/>
      <c r="AC720" s="143"/>
      <c r="AD720" s="152"/>
      <c r="AE720" s="152"/>
      <c r="AF720" s="152"/>
      <c r="AH720" s="84"/>
      <c r="AI720" s="84"/>
      <c r="AJ720" s="84"/>
      <c r="AK720" s="84"/>
      <c r="AL720" s="84"/>
      <c r="AM720" s="84"/>
      <c r="AN720" s="84"/>
      <c r="AO720" s="84"/>
      <c r="AP720" s="84"/>
      <c r="AQ720" s="84"/>
      <c r="AR720" s="84"/>
    </row>
    <row r="721" spans="2:44" s="146" customFormat="1" x14ac:dyDescent="0.2">
      <c r="B721" s="94"/>
      <c r="C721" s="94"/>
      <c r="D721" s="94"/>
      <c r="E721" s="94"/>
      <c r="F721" s="85"/>
      <c r="G721" s="85"/>
      <c r="H721" s="85"/>
      <c r="I721" s="85"/>
      <c r="J721" s="85"/>
      <c r="K721" s="85"/>
      <c r="L721" s="85"/>
      <c r="M721" s="85"/>
      <c r="N721" s="86"/>
      <c r="O721" s="86"/>
      <c r="P721" s="86"/>
      <c r="Q721" s="86"/>
      <c r="R721" s="87"/>
      <c r="S721" s="98"/>
      <c r="T721" s="141"/>
      <c r="U721" s="120"/>
      <c r="V721" s="135"/>
      <c r="W721" s="85"/>
      <c r="X721" s="118"/>
      <c r="Z721" s="82"/>
      <c r="AA721" s="82"/>
      <c r="AB721" s="145"/>
      <c r="AC721" s="143"/>
      <c r="AD721" s="152"/>
      <c r="AE721" s="152"/>
      <c r="AF721" s="152"/>
      <c r="AH721" s="84"/>
      <c r="AI721" s="84"/>
      <c r="AJ721" s="84"/>
      <c r="AK721" s="84"/>
      <c r="AL721" s="84"/>
      <c r="AM721" s="84"/>
      <c r="AN721" s="84"/>
      <c r="AO721" s="84"/>
      <c r="AP721" s="84"/>
      <c r="AQ721" s="84"/>
      <c r="AR721" s="84"/>
    </row>
    <row r="722" spans="2:44" s="146" customFormat="1" x14ac:dyDescent="0.2">
      <c r="B722" s="94"/>
      <c r="C722" s="94"/>
      <c r="D722" s="94"/>
      <c r="E722" s="94"/>
      <c r="F722" s="85"/>
      <c r="G722" s="85"/>
      <c r="H722" s="85"/>
      <c r="I722" s="85"/>
      <c r="J722" s="85"/>
      <c r="K722" s="85"/>
      <c r="L722" s="85"/>
      <c r="M722" s="85"/>
      <c r="N722" s="86"/>
      <c r="O722" s="86"/>
      <c r="P722" s="86"/>
      <c r="Q722" s="86"/>
      <c r="R722" s="87"/>
      <c r="S722" s="98"/>
      <c r="T722" s="141"/>
      <c r="U722" s="120"/>
      <c r="V722" s="135"/>
      <c r="W722" s="85"/>
      <c r="X722" s="118"/>
      <c r="Z722" s="82"/>
      <c r="AA722" s="82"/>
      <c r="AB722" s="145"/>
      <c r="AC722" s="143"/>
      <c r="AD722" s="152"/>
      <c r="AE722" s="152"/>
      <c r="AF722" s="152"/>
      <c r="AH722" s="84"/>
      <c r="AI722" s="84"/>
      <c r="AJ722" s="84"/>
      <c r="AK722" s="84"/>
      <c r="AL722" s="84"/>
      <c r="AM722" s="84"/>
      <c r="AN722" s="84"/>
      <c r="AO722" s="84"/>
      <c r="AP722" s="84"/>
      <c r="AQ722" s="84"/>
      <c r="AR722" s="84"/>
    </row>
    <row r="723" spans="2:44" s="146" customFormat="1" x14ac:dyDescent="0.2">
      <c r="B723" s="94"/>
      <c r="C723" s="94"/>
      <c r="D723" s="94"/>
      <c r="E723" s="94"/>
      <c r="F723" s="85"/>
      <c r="G723" s="85"/>
      <c r="H723" s="85"/>
      <c r="I723" s="85"/>
      <c r="J723" s="85"/>
      <c r="K723" s="85"/>
      <c r="L723" s="85"/>
      <c r="M723" s="85"/>
      <c r="N723" s="86"/>
      <c r="O723" s="86"/>
      <c r="P723" s="86"/>
      <c r="Q723" s="86"/>
      <c r="R723" s="87"/>
      <c r="S723" s="98"/>
      <c r="T723" s="141"/>
      <c r="U723" s="120"/>
      <c r="V723" s="135"/>
      <c r="W723" s="85"/>
      <c r="X723" s="118"/>
      <c r="Z723" s="82"/>
      <c r="AA723" s="82"/>
      <c r="AB723" s="145"/>
      <c r="AC723" s="143"/>
      <c r="AD723" s="152"/>
      <c r="AE723" s="152"/>
      <c r="AF723" s="152"/>
      <c r="AH723" s="84"/>
      <c r="AI723" s="84"/>
      <c r="AJ723" s="84"/>
      <c r="AK723" s="84"/>
      <c r="AL723" s="84"/>
      <c r="AM723" s="84"/>
      <c r="AN723" s="84"/>
      <c r="AO723" s="84"/>
      <c r="AP723" s="84"/>
      <c r="AQ723" s="84"/>
      <c r="AR723" s="84"/>
    </row>
    <row r="724" spans="2:44" s="146" customFormat="1" x14ac:dyDescent="0.2">
      <c r="B724" s="94"/>
      <c r="C724" s="94"/>
      <c r="D724" s="94"/>
      <c r="E724" s="94"/>
      <c r="F724" s="85"/>
      <c r="G724" s="85"/>
      <c r="H724" s="85"/>
      <c r="I724" s="85"/>
      <c r="J724" s="85"/>
      <c r="K724" s="85"/>
      <c r="L724" s="85"/>
      <c r="M724" s="85"/>
      <c r="N724" s="86"/>
      <c r="O724" s="86"/>
      <c r="P724" s="86"/>
      <c r="Q724" s="86"/>
      <c r="R724" s="87"/>
      <c r="S724" s="98"/>
      <c r="T724" s="141"/>
      <c r="U724" s="120"/>
      <c r="V724" s="135"/>
      <c r="W724" s="85"/>
      <c r="X724" s="118"/>
      <c r="Z724" s="82"/>
      <c r="AA724" s="82"/>
      <c r="AB724" s="145"/>
      <c r="AC724" s="143"/>
      <c r="AD724" s="152"/>
      <c r="AE724" s="152"/>
      <c r="AF724" s="152"/>
      <c r="AH724" s="84"/>
      <c r="AI724" s="84"/>
      <c r="AJ724" s="84"/>
      <c r="AK724" s="84"/>
      <c r="AL724" s="84"/>
      <c r="AM724" s="84"/>
      <c r="AN724" s="84"/>
      <c r="AO724" s="84"/>
      <c r="AP724" s="84"/>
      <c r="AQ724" s="84"/>
      <c r="AR724" s="84"/>
    </row>
    <row r="725" spans="2:44" s="146" customFormat="1" x14ac:dyDescent="0.2">
      <c r="B725" s="94"/>
      <c r="C725" s="94"/>
      <c r="D725" s="94"/>
      <c r="E725" s="94"/>
      <c r="F725" s="85"/>
      <c r="G725" s="85"/>
      <c r="H725" s="85"/>
      <c r="I725" s="85"/>
      <c r="J725" s="85"/>
      <c r="K725" s="85"/>
      <c r="L725" s="85"/>
      <c r="M725" s="85"/>
      <c r="N725" s="86"/>
      <c r="O725" s="86"/>
      <c r="P725" s="86"/>
      <c r="Q725" s="86"/>
      <c r="R725" s="87"/>
      <c r="S725" s="98"/>
      <c r="T725" s="141"/>
      <c r="U725" s="120"/>
      <c r="V725" s="135"/>
      <c r="W725" s="85"/>
      <c r="X725" s="118"/>
      <c r="Z725" s="82"/>
      <c r="AA725" s="82"/>
      <c r="AB725" s="145"/>
      <c r="AC725" s="143"/>
      <c r="AD725" s="152"/>
      <c r="AE725" s="152"/>
      <c r="AF725" s="152"/>
      <c r="AH725" s="84"/>
      <c r="AI725" s="84"/>
      <c r="AJ725" s="84"/>
      <c r="AK725" s="84"/>
      <c r="AL725" s="84"/>
      <c r="AM725" s="84"/>
      <c r="AN725" s="84"/>
      <c r="AO725" s="84"/>
      <c r="AP725" s="84"/>
      <c r="AQ725" s="84"/>
      <c r="AR725" s="84"/>
    </row>
    <row r="726" spans="2:44" s="146" customFormat="1" x14ac:dyDescent="0.2">
      <c r="B726" s="94"/>
      <c r="C726" s="94"/>
      <c r="D726" s="94"/>
      <c r="E726" s="94"/>
      <c r="F726" s="85"/>
      <c r="G726" s="85"/>
      <c r="H726" s="85"/>
      <c r="I726" s="85"/>
      <c r="J726" s="85"/>
      <c r="K726" s="85"/>
      <c r="L726" s="85"/>
      <c r="M726" s="85"/>
      <c r="N726" s="86"/>
      <c r="O726" s="86"/>
      <c r="P726" s="86"/>
      <c r="Q726" s="86"/>
      <c r="R726" s="87"/>
      <c r="S726" s="98"/>
      <c r="T726" s="141"/>
      <c r="U726" s="120"/>
      <c r="V726" s="135"/>
      <c r="W726" s="85"/>
      <c r="X726" s="118"/>
      <c r="Z726" s="82"/>
      <c r="AA726" s="82"/>
      <c r="AB726" s="145"/>
      <c r="AC726" s="143"/>
      <c r="AD726" s="152"/>
      <c r="AE726" s="152"/>
      <c r="AF726" s="152"/>
      <c r="AH726" s="84"/>
      <c r="AI726" s="84"/>
      <c r="AJ726" s="84"/>
      <c r="AK726" s="84"/>
      <c r="AL726" s="84"/>
      <c r="AM726" s="84"/>
      <c r="AN726" s="84"/>
      <c r="AO726" s="84"/>
      <c r="AP726" s="84"/>
      <c r="AQ726" s="84"/>
      <c r="AR726" s="84"/>
    </row>
    <row r="727" spans="2:44" s="146" customFormat="1" x14ac:dyDescent="0.2">
      <c r="B727" s="94"/>
      <c r="C727" s="94"/>
      <c r="D727" s="94"/>
      <c r="E727" s="94"/>
      <c r="F727" s="85"/>
      <c r="G727" s="85"/>
      <c r="H727" s="85"/>
      <c r="I727" s="85"/>
      <c r="J727" s="85"/>
      <c r="K727" s="85"/>
      <c r="L727" s="85"/>
      <c r="M727" s="85"/>
      <c r="N727" s="86"/>
      <c r="O727" s="86"/>
      <c r="P727" s="86"/>
      <c r="Q727" s="86"/>
      <c r="R727" s="87"/>
      <c r="S727" s="98"/>
      <c r="T727" s="141"/>
      <c r="U727" s="120"/>
      <c r="V727" s="135"/>
      <c r="W727" s="85"/>
      <c r="X727" s="118"/>
      <c r="Z727" s="82"/>
      <c r="AA727" s="82"/>
      <c r="AB727" s="145"/>
      <c r="AC727" s="143"/>
      <c r="AD727" s="152"/>
      <c r="AE727" s="152"/>
      <c r="AF727" s="152"/>
      <c r="AH727" s="84"/>
      <c r="AI727" s="84"/>
      <c r="AJ727" s="84"/>
      <c r="AK727" s="84"/>
      <c r="AL727" s="84"/>
      <c r="AM727" s="84"/>
      <c r="AN727" s="84"/>
      <c r="AO727" s="84"/>
      <c r="AP727" s="84"/>
      <c r="AQ727" s="84"/>
      <c r="AR727" s="84"/>
    </row>
    <row r="728" spans="2:44" s="146" customFormat="1" x14ac:dyDescent="0.2">
      <c r="B728" s="94"/>
      <c r="C728" s="94"/>
      <c r="D728" s="94"/>
      <c r="E728" s="94"/>
      <c r="F728" s="85"/>
      <c r="G728" s="85"/>
      <c r="H728" s="85"/>
      <c r="I728" s="85"/>
      <c r="J728" s="85"/>
      <c r="K728" s="85"/>
      <c r="L728" s="85"/>
      <c r="M728" s="85"/>
      <c r="N728" s="86"/>
      <c r="O728" s="86"/>
      <c r="P728" s="86"/>
      <c r="Q728" s="86"/>
      <c r="R728" s="87"/>
      <c r="S728" s="98"/>
      <c r="T728" s="141"/>
      <c r="U728" s="120"/>
      <c r="V728" s="135"/>
      <c r="W728" s="85"/>
      <c r="X728" s="118"/>
      <c r="Z728" s="82"/>
      <c r="AA728" s="82"/>
      <c r="AB728" s="145"/>
      <c r="AC728" s="143"/>
      <c r="AD728" s="152"/>
      <c r="AE728" s="152"/>
      <c r="AF728" s="152"/>
      <c r="AH728" s="84"/>
      <c r="AI728" s="84"/>
      <c r="AJ728" s="84"/>
      <c r="AK728" s="84"/>
      <c r="AL728" s="84"/>
      <c r="AM728" s="84"/>
      <c r="AN728" s="84"/>
      <c r="AO728" s="84"/>
      <c r="AP728" s="84"/>
      <c r="AQ728" s="84"/>
      <c r="AR728" s="84"/>
    </row>
    <row r="729" spans="2:44" s="146" customFormat="1" x14ac:dyDescent="0.2">
      <c r="B729" s="94"/>
      <c r="C729" s="94"/>
      <c r="D729" s="94"/>
      <c r="E729" s="94"/>
      <c r="F729" s="85"/>
      <c r="G729" s="85"/>
      <c r="H729" s="85"/>
      <c r="I729" s="85"/>
      <c r="J729" s="85"/>
      <c r="K729" s="85"/>
      <c r="L729" s="85"/>
      <c r="M729" s="85"/>
      <c r="N729" s="86"/>
      <c r="O729" s="86"/>
      <c r="P729" s="86"/>
      <c r="Q729" s="86"/>
      <c r="R729" s="87"/>
      <c r="S729" s="98"/>
      <c r="T729" s="141"/>
      <c r="U729" s="120"/>
      <c r="V729" s="135"/>
      <c r="W729" s="85"/>
      <c r="X729" s="118"/>
      <c r="Z729" s="82"/>
      <c r="AA729" s="82"/>
      <c r="AB729" s="145"/>
      <c r="AC729" s="143"/>
      <c r="AD729" s="152"/>
      <c r="AE729" s="152"/>
      <c r="AF729" s="152"/>
      <c r="AH729" s="84"/>
      <c r="AI729" s="84"/>
      <c r="AJ729" s="84"/>
      <c r="AK729" s="84"/>
      <c r="AL729" s="84"/>
      <c r="AM729" s="84"/>
      <c r="AN729" s="84"/>
      <c r="AO729" s="84"/>
      <c r="AP729" s="84"/>
      <c r="AQ729" s="84"/>
      <c r="AR729" s="84"/>
    </row>
    <row r="730" spans="2:44" s="146" customFormat="1" x14ac:dyDescent="0.2">
      <c r="B730" s="94"/>
      <c r="C730" s="94"/>
      <c r="D730" s="94"/>
      <c r="E730" s="94"/>
      <c r="F730" s="85"/>
      <c r="G730" s="85"/>
      <c r="H730" s="85"/>
      <c r="I730" s="85"/>
      <c r="J730" s="85"/>
      <c r="K730" s="85"/>
      <c r="L730" s="85"/>
      <c r="M730" s="85"/>
      <c r="N730" s="86"/>
      <c r="O730" s="86"/>
      <c r="P730" s="86"/>
      <c r="Q730" s="86"/>
      <c r="R730" s="87"/>
      <c r="S730" s="98"/>
      <c r="T730" s="141"/>
      <c r="U730" s="120"/>
      <c r="V730" s="135"/>
      <c r="W730" s="85"/>
      <c r="X730" s="118"/>
      <c r="Z730" s="82"/>
      <c r="AA730" s="82"/>
      <c r="AB730" s="145"/>
      <c r="AC730" s="143"/>
      <c r="AD730" s="152"/>
      <c r="AE730" s="152"/>
      <c r="AF730" s="152"/>
      <c r="AH730" s="84"/>
      <c r="AI730" s="84"/>
      <c r="AJ730" s="84"/>
      <c r="AK730" s="84"/>
      <c r="AL730" s="84"/>
      <c r="AM730" s="84"/>
      <c r="AN730" s="84"/>
      <c r="AO730" s="84"/>
      <c r="AP730" s="84"/>
      <c r="AQ730" s="84"/>
      <c r="AR730" s="84"/>
    </row>
    <row r="731" spans="2:44" s="146" customFormat="1" x14ac:dyDescent="0.2">
      <c r="B731" s="94"/>
      <c r="C731" s="94"/>
      <c r="D731" s="94"/>
      <c r="E731" s="94"/>
      <c r="F731" s="85"/>
      <c r="G731" s="85"/>
      <c r="H731" s="85"/>
      <c r="I731" s="85"/>
      <c r="J731" s="85"/>
      <c r="K731" s="85"/>
      <c r="L731" s="85"/>
      <c r="M731" s="85"/>
      <c r="N731" s="86"/>
      <c r="O731" s="86"/>
      <c r="P731" s="86"/>
      <c r="Q731" s="86"/>
      <c r="R731" s="87"/>
      <c r="S731" s="98"/>
      <c r="T731" s="141"/>
      <c r="U731" s="120"/>
      <c r="V731" s="135"/>
      <c r="W731" s="85"/>
      <c r="X731" s="118"/>
      <c r="Z731" s="82"/>
      <c r="AA731" s="82"/>
      <c r="AB731" s="145"/>
      <c r="AC731" s="143"/>
      <c r="AD731" s="152"/>
      <c r="AE731" s="152"/>
      <c r="AF731" s="152"/>
      <c r="AH731" s="84"/>
      <c r="AI731" s="84"/>
      <c r="AJ731" s="84"/>
      <c r="AK731" s="84"/>
      <c r="AL731" s="84"/>
      <c r="AM731" s="84"/>
      <c r="AN731" s="84"/>
      <c r="AO731" s="84"/>
      <c r="AP731" s="84"/>
      <c r="AQ731" s="84"/>
      <c r="AR731" s="84"/>
    </row>
    <row r="732" spans="2:44" s="146" customFormat="1" x14ac:dyDescent="0.2">
      <c r="B732" s="94"/>
      <c r="C732" s="94"/>
      <c r="D732" s="94"/>
      <c r="E732" s="94"/>
      <c r="F732" s="85"/>
      <c r="G732" s="85"/>
      <c r="H732" s="85"/>
      <c r="I732" s="85"/>
      <c r="J732" s="85"/>
      <c r="K732" s="85"/>
      <c r="L732" s="85"/>
      <c r="M732" s="85"/>
      <c r="N732" s="86"/>
      <c r="O732" s="86"/>
      <c r="P732" s="86"/>
      <c r="Q732" s="86"/>
      <c r="R732" s="87"/>
      <c r="S732" s="98"/>
      <c r="T732" s="141"/>
      <c r="U732" s="120"/>
      <c r="V732" s="135"/>
      <c r="W732" s="85"/>
      <c r="X732" s="118"/>
      <c r="Z732" s="82"/>
      <c r="AA732" s="82"/>
      <c r="AB732" s="145"/>
      <c r="AC732" s="143"/>
      <c r="AD732" s="152"/>
      <c r="AE732" s="152"/>
      <c r="AF732" s="152"/>
      <c r="AH732" s="84"/>
      <c r="AI732" s="84"/>
      <c r="AJ732" s="84"/>
      <c r="AK732" s="84"/>
      <c r="AL732" s="84"/>
      <c r="AM732" s="84"/>
      <c r="AN732" s="84"/>
      <c r="AO732" s="84"/>
      <c r="AP732" s="84"/>
      <c r="AQ732" s="84"/>
      <c r="AR732" s="84"/>
    </row>
    <row r="733" spans="2:44" s="146" customFormat="1" x14ac:dyDescent="0.2">
      <c r="B733" s="94"/>
      <c r="C733" s="94"/>
      <c r="D733" s="94"/>
      <c r="E733" s="94"/>
      <c r="F733" s="85"/>
      <c r="G733" s="85"/>
      <c r="H733" s="85"/>
      <c r="I733" s="85"/>
      <c r="J733" s="85"/>
      <c r="K733" s="85"/>
      <c r="L733" s="85"/>
      <c r="M733" s="85"/>
      <c r="N733" s="86"/>
      <c r="O733" s="86"/>
      <c r="P733" s="86"/>
      <c r="Q733" s="86"/>
      <c r="R733" s="87"/>
      <c r="S733" s="98"/>
      <c r="T733" s="141"/>
      <c r="U733" s="120"/>
      <c r="V733" s="135"/>
      <c r="W733" s="85"/>
      <c r="X733" s="118"/>
      <c r="Z733" s="82"/>
      <c r="AA733" s="82"/>
      <c r="AB733" s="145"/>
      <c r="AC733" s="143"/>
      <c r="AD733" s="152"/>
      <c r="AE733" s="152"/>
      <c r="AF733" s="152"/>
      <c r="AH733" s="84"/>
      <c r="AI733" s="84"/>
      <c r="AJ733" s="84"/>
      <c r="AK733" s="84"/>
      <c r="AL733" s="84"/>
      <c r="AM733" s="84"/>
      <c r="AN733" s="84"/>
      <c r="AO733" s="84"/>
      <c r="AP733" s="84"/>
      <c r="AQ733" s="84"/>
      <c r="AR733" s="84"/>
    </row>
    <row r="734" spans="2:44" s="146" customFormat="1" x14ac:dyDescent="0.2">
      <c r="B734" s="94"/>
      <c r="C734" s="94"/>
      <c r="D734" s="94"/>
      <c r="E734" s="94"/>
      <c r="F734" s="85"/>
      <c r="G734" s="85"/>
      <c r="H734" s="85"/>
      <c r="I734" s="85"/>
      <c r="J734" s="85"/>
      <c r="K734" s="85"/>
      <c r="L734" s="85"/>
      <c r="M734" s="85"/>
      <c r="N734" s="86"/>
      <c r="O734" s="86"/>
      <c r="P734" s="86"/>
      <c r="Q734" s="86"/>
      <c r="R734" s="87"/>
      <c r="S734" s="98"/>
      <c r="T734" s="141"/>
      <c r="U734" s="120"/>
      <c r="V734" s="135"/>
      <c r="W734" s="85"/>
      <c r="X734" s="118"/>
      <c r="Z734" s="82"/>
      <c r="AA734" s="82"/>
      <c r="AB734" s="145"/>
      <c r="AC734" s="143"/>
      <c r="AD734" s="152"/>
      <c r="AE734" s="152"/>
      <c r="AF734" s="152"/>
      <c r="AH734" s="84"/>
      <c r="AI734" s="84"/>
      <c r="AJ734" s="84"/>
      <c r="AK734" s="84"/>
      <c r="AL734" s="84"/>
      <c r="AM734" s="84"/>
      <c r="AN734" s="84"/>
      <c r="AO734" s="84"/>
      <c r="AP734" s="84"/>
      <c r="AQ734" s="84"/>
      <c r="AR734" s="84"/>
    </row>
    <row r="735" spans="2:44" s="146" customFormat="1" x14ac:dyDescent="0.2">
      <c r="B735" s="94"/>
      <c r="C735" s="94"/>
      <c r="D735" s="94"/>
      <c r="E735" s="94"/>
      <c r="F735" s="85"/>
      <c r="G735" s="85"/>
      <c r="H735" s="85"/>
      <c r="I735" s="85"/>
      <c r="J735" s="85"/>
      <c r="K735" s="85"/>
      <c r="L735" s="85"/>
      <c r="M735" s="85"/>
      <c r="N735" s="86"/>
      <c r="O735" s="86"/>
      <c r="P735" s="86"/>
      <c r="Q735" s="86"/>
      <c r="R735" s="87"/>
      <c r="S735" s="98"/>
      <c r="T735" s="141"/>
      <c r="U735" s="120"/>
      <c r="V735" s="135"/>
      <c r="W735" s="85"/>
      <c r="X735" s="118"/>
      <c r="Z735" s="82"/>
      <c r="AA735" s="82"/>
      <c r="AB735" s="145"/>
      <c r="AC735" s="143"/>
      <c r="AD735" s="152"/>
      <c r="AE735" s="152"/>
      <c r="AF735" s="152"/>
      <c r="AH735" s="84"/>
      <c r="AI735" s="84"/>
      <c r="AJ735" s="84"/>
      <c r="AK735" s="84"/>
      <c r="AL735" s="84"/>
      <c r="AM735" s="84"/>
      <c r="AN735" s="84"/>
      <c r="AO735" s="84"/>
      <c r="AP735" s="84"/>
      <c r="AQ735" s="84"/>
      <c r="AR735" s="84"/>
    </row>
    <row r="736" spans="2:44" s="146" customFormat="1" x14ac:dyDescent="0.2">
      <c r="B736" s="94"/>
      <c r="C736" s="94"/>
      <c r="D736" s="94"/>
      <c r="E736" s="94"/>
      <c r="F736" s="85"/>
      <c r="G736" s="85"/>
      <c r="H736" s="85"/>
      <c r="I736" s="85"/>
      <c r="J736" s="85"/>
      <c r="K736" s="85"/>
      <c r="L736" s="85"/>
      <c r="M736" s="85"/>
      <c r="N736" s="86"/>
      <c r="O736" s="86"/>
      <c r="P736" s="86"/>
      <c r="Q736" s="86"/>
      <c r="R736" s="87"/>
      <c r="S736" s="98"/>
      <c r="T736" s="141"/>
      <c r="U736" s="120"/>
      <c r="V736" s="135"/>
      <c r="W736" s="85"/>
      <c r="X736" s="118"/>
      <c r="Z736" s="82"/>
      <c r="AA736" s="82"/>
      <c r="AB736" s="145"/>
      <c r="AC736" s="143"/>
      <c r="AD736" s="152"/>
      <c r="AE736" s="152"/>
      <c r="AF736" s="152"/>
      <c r="AH736" s="84"/>
      <c r="AI736" s="84"/>
      <c r="AJ736" s="84"/>
      <c r="AK736" s="84"/>
      <c r="AL736" s="84"/>
      <c r="AM736" s="84"/>
      <c r="AN736" s="84"/>
      <c r="AO736" s="84"/>
      <c r="AP736" s="84"/>
      <c r="AQ736" s="84"/>
      <c r="AR736" s="84"/>
    </row>
    <row r="737" spans="2:44" s="146" customFormat="1" x14ac:dyDescent="0.2">
      <c r="B737" s="94"/>
      <c r="C737" s="94"/>
      <c r="D737" s="94"/>
      <c r="E737" s="94"/>
      <c r="F737" s="85"/>
      <c r="G737" s="85"/>
      <c r="H737" s="85"/>
      <c r="I737" s="85"/>
      <c r="J737" s="85"/>
      <c r="K737" s="85"/>
      <c r="L737" s="85"/>
      <c r="M737" s="85"/>
      <c r="N737" s="86"/>
      <c r="O737" s="86"/>
      <c r="P737" s="86"/>
      <c r="Q737" s="86"/>
      <c r="R737" s="87"/>
      <c r="S737" s="98"/>
      <c r="T737" s="141"/>
      <c r="U737" s="120"/>
      <c r="V737" s="135"/>
      <c r="W737" s="85"/>
      <c r="X737" s="118"/>
      <c r="Z737" s="82"/>
      <c r="AA737" s="82"/>
      <c r="AB737" s="145"/>
      <c r="AC737" s="143"/>
      <c r="AD737" s="152"/>
      <c r="AE737" s="152"/>
      <c r="AF737" s="152"/>
      <c r="AH737" s="84"/>
      <c r="AI737" s="84"/>
      <c r="AJ737" s="84"/>
      <c r="AK737" s="84"/>
      <c r="AL737" s="84"/>
      <c r="AM737" s="84"/>
      <c r="AN737" s="84"/>
      <c r="AO737" s="84"/>
      <c r="AP737" s="84"/>
      <c r="AQ737" s="84"/>
      <c r="AR737" s="84"/>
    </row>
    <row r="738" spans="2:44" s="146" customFormat="1" x14ac:dyDescent="0.2">
      <c r="B738" s="94"/>
      <c r="C738" s="94"/>
      <c r="D738" s="94"/>
      <c r="E738" s="94"/>
      <c r="F738" s="85"/>
      <c r="G738" s="85"/>
      <c r="H738" s="85"/>
      <c r="I738" s="85"/>
      <c r="J738" s="85"/>
      <c r="K738" s="85"/>
      <c r="L738" s="85"/>
      <c r="M738" s="85"/>
      <c r="N738" s="86"/>
      <c r="O738" s="86"/>
      <c r="P738" s="86"/>
      <c r="Q738" s="86"/>
      <c r="R738" s="87"/>
      <c r="S738" s="98"/>
      <c r="T738" s="141"/>
      <c r="U738" s="120"/>
      <c r="V738" s="135"/>
      <c r="W738" s="85"/>
      <c r="X738" s="118"/>
      <c r="Z738" s="82"/>
      <c r="AA738" s="82"/>
      <c r="AB738" s="145"/>
      <c r="AC738" s="143"/>
      <c r="AD738" s="152"/>
      <c r="AE738" s="152"/>
      <c r="AF738" s="152"/>
      <c r="AH738" s="84"/>
      <c r="AI738" s="84"/>
      <c r="AJ738" s="84"/>
      <c r="AK738" s="84"/>
      <c r="AL738" s="84"/>
      <c r="AM738" s="84"/>
      <c r="AN738" s="84"/>
      <c r="AO738" s="84"/>
      <c r="AP738" s="84"/>
      <c r="AQ738" s="84"/>
      <c r="AR738" s="84"/>
    </row>
    <row r="739" spans="2:44" s="146" customFormat="1" x14ac:dyDescent="0.2">
      <c r="B739" s="94"/>
      <c r="C739" s="94"/>
      <c r="D739" s="94"/>
      <c r="E739" s="94"/>
      <c r="F739" s="85"/>
      <c r="G739" s="85"/>
      <c r="H739" s="85"/>
      <c r="I739" s="85"/>
      <c r="J739" s="85"/>
      <c r="K739" s="85"/>
      <c r="L739" s="85"/>
      <c r="M739" s="85"/>
      <c r="N739" s="86"/>
      <c r="O739" s="86"/>
      <c r="P739" s="86"/>
      <c r="Q739" s="86"/>
      <c r="R739" s="87"/>
      <c r="S739" s="98"/>
      <c r="T739" s="141"/>
      <c r="U739" s="120"/>
      <c r="V739" s="135"/>
      <c r="W739" s="85"/>
      <c r="X739" s="118"/>
      <c r="Z739" s="82"/>
      <c r="AA739" s="82"/>
      <c r="AB739" s="145"/>
      <c r="AC739" s="143"/>
      <c r="AD739" s="152"/>
      <c r="AE739" s="152"/>
      <c r="AF739" s="152"/>
      <c r="AH739" s="84"/>
      <c r="AI739" s="84"/>
      <c r="AJ739" s="84"/>
      <c r="AK739" s="84"/>
      <c r="AL739" s="84"/>
      <c r="AM739" s="84"/>
      <c r="AN739" s="84"/>
      <c r="AO739" s="84"/>
      <c r="AP739" s="84"/>
      <c r="AQ739" s="84"/>
      <c r="AR739" s="84"/>
    </row>
    <row r="740" spans="2:44" s="146" customFormat="1" x14ac:dyDescent="0.2">
      <c r="B740" s="94"/>
      <c r="C740" s="94"/>
      <c r="D740" s="94"/>
      <c r="E740" s="94"/>
      <c r="F740" s="85"/>
      <c r="G740" s="85"/>
      <c r="H740" s="85"/>
      <c r="I740" s="85"/>
      <c r="J740" s="85"/>
      <c r="K740" s="85"/>
      <c r="L740" s="85"/>
      <c r="M740" s="85"/>
      <c r="N740" s="86"/>
      <c r="O740" s="86"/>
      <c r="P740" s="86"/>
      <c r="Q740" s="86"/>
      <c r="R740" s="87"/>
      <c r="S740" s="98"/>
      <c r="T740" s="141"/>
      <c r="U740" s="120"/>
      <c r="V740" s="135"/>
      <c r="W740" s="85"/>
      <c r="X740" s="118"/>
      <c r="Z740" s="82"/>
      <c r="AA740" s="82"/>
      <c r="AB740" s="145"/>
      <c r="AC740" s="143"/>
      <c r="AD740" s="152"/>
      <c r="AE740" s="152"/>
      <c r="AF740" s="152"/>
      <c r="AH740" s="84"/>
      <c r="AI740" s="84"/>
      <c r="AJ740" s="84"/>
      <c r="AK740" s="84"/>
      <c r="AL740" s="84"/>
      <c r="AM740" s="84"/>
      <c r="AN740" s="84"/>
      <c r="AO740" s="84"/>
      <c r="AP740" s="84"/>
      <c r="AQ740" s="84"/>
      <c r="AR740" s="84"/>
    </row>
    <row r="741" spans="2:44" s="146" customFormat="1" x14ac:dyDescent="0.2">
      <c r="B741" s="94"/>
      <c r="C741" s="94"/>
      <c r="D741" s="94"/>
      <c r="E741" s="94"/>
      <c r="F741" s="85"/>
      <c r="G741" s="85"/>
      <c r="H741" s="85"/>
      <c r="I741" s="85"/>
      <c r="J741" s="85"/>
      <c r="K741" s="85"/>
      <c r="L741" s="85"/>
      <c r="M741" s="85"/>
      <c r="N741" s="86"/>
      <c r="O741" s="86"/>
      <c r="P741" s="86"/>
      <c r="Q741" s="86"/>
      <c r="R741" s="87"/>
      <c r="S741" s="98"/>
      <c r="T741" s="141"/>
      <c r="U741" s="120"/>
      <c r="V741" s="135"/>
      <c r="W741" s="85"/>
      <c r="X741" s="118"/>
      <c r="Z741" s="82"/>
      <c r="AA741" s="82"/>
      <c r="AB741" s="145"/>
      <c r="AC741" s="143"/>
      <c r="AD741" s="152"/>
      <c r="AE741" s="152"/>
      <c r="AF741" s="152"/>
      <c r="AH741" s="84"/>
      <c r="AI741" s="84"/>
      <c r="AJ741" s="84"/>
      <c r="AK741" s="84"/>
      <c r="AL741" s="84"/>
      <c r="AM741" s="84"/>
      <c r="AN741" s="84"/>
      <c r="AO741" s="84"/>
      <c r="AP741" s="84"/>
      <c r="AQ741" s="84"/>
      <c r="AR741" s="84"/>
    </row>
    <row r="742" spans="2:44" s="146" customFormat="1" x14ac:dyDescent="0.2">
      <c r="B742" s="94"/>
      <c r="C742" s="94"/>
      <c r="D742" s="94"/>
      <c r="E742" s="94"/>
      <c r="F742" s="85"/>
      <c r="G742" s="85"/>
      <c r="H742" s="85"/>
      <c r="I742" s="85"/>
      <c r="J742" s="85"/>
      <c r="K742" s="85"/>
      <c r="L742" s="85"/>
      <c r="M742" s="85"/>
      <c r="N742" s="86"/>
      <c r="O742" s="86"/>
      <c r="P742" s="86"/>
      <c r="Q742" s="86"/>
      <c r="R742" s="87"/>
      <c r="S742" s="98"/>
      <c r="T742" s="141"/>
      <c r="U742" s="120"/>
      <c r="V742" s="135"/>
      <c r="W742" s="85"/>
      <c r="X742" s="118"/>
      <c r="Z742" s="82"/>
      <c r="AA742" s="82"/>
      <c r="AB742" s="145"/>
      <c r="AC742" s="143"/>
      <c r="AD742" s="152"/>
      <c r="AE742" s="152"/>
      <c r="AF742" s="152"/>
      <c r="AH742" s="84"/>
      <c r="AI742" s="84"/>
      <c r="AJ742" s="84"/>
      <c r="AK742" s="84"/>
      <c r="AL742" s="84"/>
      <c r="AM742" s="84"/>
      <c r="AN742" s="84"/>
      <c r="AO742" s="84"/>
      <c r="AP742" s="84"/>
      <c r="AQ742" s="84"/>
      <c r="AR742" s="84"/>
    </row>
    <row r="743" spans="2:44" s="146" customFormat="1" x14ac:dyDescent="0.2">
      <c r="B743" s="94"/>
      <c r="C743" s="94"/>
      <c r="D743" s="94"/>
      <c r="E743" s="94"/>
      <c r="F743" s="85"/>
      <c r="G743" s="85"/>
      <c r="H743" s="85"/>
      <c r="I743" s="85"/>
      <c r="J743" s="85"/>
      <c r="K743" s="85"/>
      <c r="L743" s="85"/>
      <c r="M743" s="85"/>
      <c r="N743" s="86"/>
      <c r="O743" s="86"/>
      <c r="P743" s="86"/>
      <c r="Q743" s="86"/>
      <c r="R743" s="87"/>
      <c r="S743" s="98"/>
      <c r="T743" s="141"/>
      <c r="U743" s="120"/>
      <c r="V743" s="135"/>
      <c r="W743" s="85"/>
      <c r="X743" s="118"/>
      <c r="Z743" s="82"/>
      <c r="AA743" s="82"/>
      <c r="AB743" s="145"/>
      <c r="AC743" s="143"/>
      <c r="AD743" s="152"/>
      <c r="AE743" s="152"/>
      <c r="AF743" s="152"/>
      <c r="AH743" s="84"/>
      <c r="AI743" s="84"/>
      <c r="AJ743" s="84"/>
      <c r="AK743" s="84"/>
      <c r="AL743" s="84"/>
      <c r="AM743" s="84"/>
      <c r="AN743" s="84"/>
      <c r="AO743" s="84"/>
      <c r="AP743" s="84"/>
      <c r="AQ743" s="84"/>
      <c r="AR743" s="84"/>
    </row>
    <row r="744" spans="2:44" s="146" customFormat="1" x14ac:dyDescent="0.2">
      <c r="B744" s="94"/>
      <c r="C744" s="94"/>
      <c r="D744" s="94"/>
      <c r="E744" s="94"/>
      <c r="F744" s="85"/>
      <c r="G744" s="85"/>
      <c r="H744" s="85"/>
      <c r="I744" s="85"/>
      <c r="J744" s="85"/>
      <c r="K744" s="85"/>
      <c r="L744" s="85"/>
      <c r="M744" s="85"/>
      <c r="N744" s="86"/>
      <c r="O744" s="86"/>
      <c r="P744" s="86"/>
      <c r="Q744" s="86"/>
      <c r="R744" s="87"/>
      <c r="S744" s="98"/>
      <c r="T744" s="141"/>
      <c r="U744" s="120"/>
      <c r="V744" s="135"/>
      <c r="W744" s="85"/>
      <c r="X744" s="118"/>
      <c r="Z744" s="82"/>
      <c r="AA744" s="82"/>
      <c r="AB744" s="145"/>
      <c r="AC744" s="143"/>
      <c r="AD744" s="152"/>
      <c r="AE744" s="152"/>
      <c r="AF744" s="152"/>
      <c r="AH744" s="84"/>
      <c r="AI744" s="84"/>
      <c r="AJ744" s="84"/>
      <c r="AK744" s="84"/>
      <c r="AL744" s="84"/>
      <c r="AM744" s="84"/>
      <c r="AN744" s="84"/>
      <c r="AO744" s="84"/>
      <c r="AP744" s="84"/>
      <c r="AQ744" s="84"/>
      <c r="AR744" s="84"/>
    </row>
    <row r="745" spans="2:44" s="146" customFormat="1" x14ac:dyDescent="0.2">
      <c r="B745" s="94"/>
      <c r="C745" s="94"/>
      <c r="D745" s="94"/>
      <c r="E745" s="94"/>
      <c r="F745" s="85"/>
      <c r="G745" s="85"/>
      <c r="H745" s="85"/>
      <c r="I745" s="85"/>
      <c r="J745" s="85"/>
      <c r="K745" s="85"/>
      <c r="L745" s="85"/>
      <c r="M745" s="85"/>
      <c r="N745" s="86"/>
      <c r="O745" s="86"/>
      <c r="P745" s="86"/>
      <c r="Q745" s="86"/>
      <c r="R745" s="87"/>
      <c r="S745" s="98"/>
      <c r="T745" s="141"/>
      <c r="U745" s="120"/>
      <c r="V745" s="135"/>
      <c r="W745" s="85"/>
      <c r="X745" s="118"/>
      <c r="Z745" s="82"/>
      <c r="AA745" s="82"/>
      <c r="AB745" s="145"/>
      <c r="AC745" s="143"/>
      <c r="AD745" s="152"/>
      <c r="AE745" s="152"/>
      <c r="AF745" s="152"/>
      <c r="AH745" s="84"/>
      <c r="AI745" s="84"/>
      <c r="AJ745" s="84"/>
      <c r="AK745" s="84"/>
      <c r="AL745" s="84"/>
      <c r="AM745" s="84"/>
      <c r="AN745" s="84"/>
      <c r="AO745" s="84"/>
      <c r="AP745" s="84"/>
      <c r="AQ745" s="84"/>
      <c r="AR745" s="84"/>
    </row>
    <row r="746" spans="2:44" s="146" customFormat="1" x14ac:dyDescent="0.2">
      <c r="B746" s="94"/>
      <c r="C746" s="94"/>
      <c r="D746" s="94"/>
      <c r="E746" s="94"/>
      <c r="F746" s="85"/>
      <c r="G746" s="85"/>
      <c r="H746" s="85"/>
      <c r="I746" s="85"/>
      <c r="J746" s="85"/>
      <c r="K746" s="85"/>
      <c r="L746" s="85"/>
      <c r="M746" s="85"/>
      <c r="N746" s="86"/>
      <c r="O746" s="86"/>
      <c r="P746" s="86"/>
      <c r="Q746" s="86"/>
      <c r="R746" s="87"/>
      <c r="S746" s="98"/>
      <c r="T746" s="141"/>
      <c r="U746" s="120"/>
      <c r="V746" s="135"/>
      <c r="W746" s="85"/>
      <c r="X746" s="118"/>
      <c r="Z746" s="82"/>
      <c r="AA746" s="82"/>
      <c r="AB746" s="145"/>
      <c r="AC746" s="143"/>
      <c r="AD746" s="152"/>
      <c r="AE746" s="152"/>
      <c r="AF746" s="152"/>
      <c r="AH746" s="84"/>
      <c r="AI746" s="84"/>
      <c r="AJ746" s="84"/>
      <c r="AK746" s="84"/>
      <c r="AL746" s="84"/>
      <c r="AM746" s="84"/>
      <c r="AN746" s="84"/>
      <c r="AO746" s="84"/>
      <c r="AP746" s="84"/>
      <c r="AQ746" s="84"/>
      <c r="AR746" s="84"/>
    </row>
    <row r="747" spans="2:44" s="146" customFormat="1" x14ac:dyDescent="0.2">
      <c r="B747" s="94"/>
      <c r="C747" s="94"/>
      <c r="D747" s="94"/>
      <c r="E747" s="94"/>
      <c r="F747" s="85"/>
      <c r="G747" s="85"/>
      <c r="H747" s="85"/>
      <c r="I747" s="85"/>
      <c r="J747" s="85"/>
      <c r="K747" s="85"/>
      <c r="L747" s="85"/>
      <c r="M747" s="85"/>
      <c r="N747" s="86"/>
      <c r="O747" s="86"/>
      <c r="P747" s="86"/>
      <c r="Q747" s="86"/>
      <c r="R747" s="87"/>
      <c r="S747" s="98"/>
      <c r="T747" s="141"/>
      <c r="U747" s="120"/>
      <c r="V747" s="135"/>
      <c r="W747" s="85"/>
      <c r="X747" s="118"/>
      <c r="Z747" s="82"/>
      <c r="AA747" s="82"/>
      <c r="AB747" s="145"/>
      <c r="AC747" s="143"/>
      <c r="AD747" s="152"/>
      <c r="AE747" s="152"/>
      <c r="AF747" s="152"/>
      <c r="AH747" s="84"/>
      <c r="AI747" s="84"/>
      <c r="AJ747" s="84"/>
      <c r="AK747" s="84"/>
      <c r="AL747" s="84"/>
      <c r="AM747" s="84"/>
      <c r="AN747" s="84"/>
      <c r="AO747" s="84"/>
      <c r="AP747" s="84"/>
      <c r="AQ747" s="84"/>
      <c r="AR747" s="84"/>
    </row>
    <row r="748" spans="2:44" s="146" customFormat="1" x14ac:dyDescent="0.2">
      <c r="B748" s="94"/>
      <c r="C748" s="94"/>
      <c r="D748" s="94"/>
      <c r="E748" s="94"/>
      <c r="F748" s="85"/>
      <c r="G748" s="85"/>
      <c r="H748" s="85"/>
      <c r="I748" s="85"/>
      <c r="J748" s="85"/>
      <c r="K748" s="85"/>
      <c r="L748" s="85"/>
      <c r="M748" s="85"/>
      <c r="N748" s="86"/>
      <c r="O748" s="86"/>
      <c r="P748" s="86"/>
      <c r="Q748" s="86"/>
      <c r="R748" s="87"/>
      <c r="S748" s="98"/>
      <c r="T748" s="141"/>
      <c r="U748" s="120"/>
      <c r="V748" s="135"/>
      <c r="W748" s="85"/>
      <c r="X748" s="118"/>
      <c r="Z748" s="82"/>
      <c r="AA748" s="82"/>
      <c r="AB748" s="145"/>
      <c r="AC748" s="143"/>
      <c r="AD748" s="152"/>
      <c r="AE748" s="152"/>
      <c r="AF748" s="152"/>
      <c r="AH748" s="84"/>
      <c r="AI748" s="84"/>
      <c r="AJ748" s="84"/>
      <c r="AK748" s="84"/>
      <c r="AL748" s="84"/>
      <c r="AM748" s="84"/>
      <c r="AN748" s="84"/>
      <c r="AO748" s="84"/>
      <c r="AP748" s="84"/>
      <c r="AQ748" s="84"/>
      <c r="AR748" s="84"/>
    </row>
    <row r="749" spans="2:44" s="146" customFormat="1" x14ac:dyDescent="0.2">
      <c r="B749" s="94"/>
      <c r="C749" s="94"/>
      <c r="D749" s="94"/>
      <c r="E749" s="94"/>
      <c r="F749" s="85"/>
      <c r="G749" s="85"/>
      <c r="H749" s="85"/>
      <c r="I749" s="85"/>
      <c r="J749" s="85"/>
      <c r="K749" s="85"/>
      <c r="L749" s="85"/>
      <c r="M749" s="85"/>
      <c r="N749" s="86"/>
      <c r="O749" s="86"/>
      <c r="P749" s="86"/>
      <c r="Q749" s="86"/>
      <c r="R749" s="87"/>
      <c r="S749" s="98"/>
      <c r="T749" s="141"/>
      <c r="U749" s="120"/>
      <c r="V749" s="135"/>
      <c r="W749" s="85"/>
      <c r="X749" s="118"/>
      <c r="Z749" s="82"/>
      <c r="AA749" s="82"/>
      <c r="AB749" s="145"/>
      <c r="AC749" s="143"/>
      <c r="AD749" s="152"/>
      <c r="AE749" s="152"/>
      <c r="AF749" s="152"/>
      <c r="AH749" s="84"/>
      <c r="AI749" s="84"/>
      <c r="AJ749" s="84"/>
      <c r="AK749" s="84"/>
      <c r="AL749" s="84"/>
      <c r="AM749" s="84"/>
      <c r="AN749" s="84"/>
      <c r="AO749" s="84"/>
      <c r="AP749" s="84"/>
      <c r="AQ749" s="84"/>
      <c r="AR749" s="84"/>
    </row>
  </sheetData>
  <sheetProtection sheet="1" objects="1" scenarios="1"/>
  <mergeCells count="1">
    <mergeCell ref="B1:F1"/>
  </mergeCells>
  <printOptions horizontalCentered="1"/>
  <pageMargins left="0.75" right="0.68" top="0.64" bottom="0.76" header="0.63" footer="0.74"/>
  <pageSetup scale="68" fitToHeight="2"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78"/>
  <sheetViews>
    <sheetView zoomScaleNormal="100" zoomScalePageLayoutView="125" workbookViewId="0">
      <pane xSplit="2" ySplit="10" topLeftCell="C44" activePane="bottomRight" state="frozen"/>
      <selection activeCell="E36" sqref="E36"/>
      <selection pane="topRight" activeCell="E36" sqref="E36"/>
      <selection pane="bottomLeft" activeCell="E36" sqref="E36"/>
      <selection pane="bottomRight" activeCell="H4" sqref="H4"/>
    </sheetView>
  </sheetViews>
  <sheetFormatPr defaultColWidth="11.42578125" defaultRowHeight="14.25" outlineLevelRow="1" x14ac:dyDescent="0.25"/>
  <cols>
    <col min="1" max="1" width="3.42578125" style="3" customWidth="1"/>
    <col min="2" max="2" width="33" style="3" customWidth="1"/>
    <col min="3" max="3" width="7.42578125" style="3" customWidth="1"/>
    <col min="4" max="15" width="11.42578125" style="3" bestFit="1" customWidth="1"/>
    <col min="16" max="16" width="13.28515625" style="3" bestFit="1" customWidth="1"/>
    <col min="17" max="17" width="2.7109375" style="3" customWidth="1"/>
    <col min="18" max="16384" width="11.42578125" style="3"/>
  </cols>
  <sheetData>
    <row r="1" spans="2:23" ht="22.9" x14ac:dyDescent="0.3">
      <c r="B1" s="1" t="s">
        <v>39</v>
      </c>
      <c r="C1" s="1"/>
    </row>
    <row r="2" spans="2:23" ht="13.9" x14ac:dyDescent="0.3">
      <c r="B2" s="62"/>
    </row>
    <row r="3" spans="2:23" ht="13.9" x14ac:dyDescent="0.3">
      <c r="B3" s="62" t="s">
        <v>308</v>
      </c>
    </row>
    <row r="4" spans="2:23" ht="13.9" x14ac:dyDescent="0.3">
      <c r="B4" s="62"/>
    </row>
    <row r="5" spans="2:23" ht="22.9" x14ac:dyDescent="0.3">
      <c r="B5" s="456" t="s">
        <v>152</v>
      </c>
      <c r="C5" s="456"/>
      <c r="D5" s="456"/>
      <c r="E5" s="456"/>
      <c r="F5" s="456"/>
    </row>
    <row r="6" spans="2:23" ht="18.600000000000001" x14ac:dyDescent="0.3">
      <c r="B6" s="72" t="s">
        <v>153</v>
      </c>
      <c r="C6" s="73"/>
      <c r="D6" s="73"/>
      <c r="E6" s="73"/>
      <c r="F6" s="73"/>
    </row>
    <row r="7" spans="2:23" ht="13.9" x14ac:dyDescent="0.3">
      <c r="B7" s="13"/>
      <c r="C7" s="13"/>
    </row>
    <row r="8" spans="2:23" ht="13.9" x14ac:dyDescent="0.3">
      <c r="B8" s="27"/>
      <c r="C8" s="27"/>
      <c r="D8" s="457">
        <v>2014</v>
      </c>
      <c r="E8" s="457"/>
      <c r="F8" s="457"/>
      <c r="G8" s="457"/>
      <c r="H8" s="457"/>
      <c r="I8" s="457"/>
      <c r="J8" s="457"/>
      <c r="K8" s="457"/>
      <c r="L8" s="457"/>
      <c r="M8" s="457"/>
      <c r="N8" s="457"/>
      <c r="O8" s="457"/>
      <c r="P8" s="27"/>
      <c r="Q8" s="16"/>
      <c r="R8" s="16"/>
      <c r="S8" s="16"/>
      <c r="T8" s="16"/>
      <c r="U8" s="16"/>
      <c r="V8" s="16"/>
      <c r="W8" s="16"/>
    </row>
    <row r="9" spans="2:23" ht="13.9" x14ac:dyDescent="0.3">
      <c r="B9" s="28"/>
      <c r="C9" s="28"/>
      <c r="D9" s="28" t="s">
        <v>1</v>
      </c>
      <c r="E9" s="28" t="s">
        <v>2</v>
      </c>
      <c r="F9" s="28" t="s">
        <v>3</v>
      </c>
      <c r="G9" s="28" t="s">
        <v>4</v>
      </c>
      <c r="H9" s="28" t="s">
        <v>5</v>
      </c>
      <c r="I9" s="28" t="s">
        <v>6</v>
      </c>
      <c r="J9" s="28" t="s">
        <v>7</v>
      </c>
      <c r="K9" s="28" t="s">
        <v>8</v>
      </c>
      <c r="L9" s="28" t="s">
        <v>9</v>
      </c>
      <c r="M9" s="28" t="s">
        <v>10</v>
      </c>
      <c r="N9" s="28" t="s">
        <v>11</v>
      </c>
      <c r="O9" s="28" t="s">
        <v>12</v>
      </c>
      <c r="P9" s="51" t="s">
        <v>30</v>
      </c>
    </row>
    <row r="10" spans="2:23" ht="13.9" x14ac:dyDescent="0.3">
      <c r="D10" s="3" t="s">
        <v>14</v>
      </c>
      <c r="P10" s="232"/>
    </row>
    <row r="11" spans="2:23" s="6" customFormat="1" ht="13.9" x14ac:dyDescent="0.3">
      <c r="B11" s="55" t="s">
        <v>0</v>
      </c>
      <c r="D11" s="9">
        <f ca="1">SUM(D12:D14)</f>
        <v>425000</v>
      </c>
      <c r="E11" s="9">
        <f t="shared" ref="E11:O11" ca="1" si="0">SUM(E12:E14)</f>
        <v>425000</v>
      </c>
      <c r="F11" s="9">
        <f t="shared" ca="1" si="0"/>
        <v>425000</v>
      </c>
      <c r="G11" s="9">
        <f t="shared" ca="1" si="0"/>
        <v>445000</v>
      </c>
      <c r="H11" s="9">
        <f t="shared" ca="1" si="0"/>
        <v>445000</v>
      </c>
      <c r="I11" s="9">
        <f t="shared" ca="1" si="0"/>
        <v>445000</v>
      </c>
      <c r="J11" s="9">
        <f t="shared" ca="1" si="0"/>
        <v>475000</v>
      </c>
      <c r="K11" s="9">
        <f t="shared" ca="1" si="0"/>
        <v>475000</v>
      </c>
      <c r="L11" s="9">
        <f t="shared" ca="1" si="0"/>
        <v>475000</v>
      </c>
      <c r="M11" s="9">
        <f t="shared" ca="1" si="0"/>
        <v>485000</v>
      </c>
      <c r="N11" s="9">
        <f t="shared" ca="1" si="0"/>
        <v>485000</v>
      </c>
      <c r="O11" s="9">
        <f t="shared" ca="1" si="0"/>
        <v>485000</v>
      </c>
      <c r="P11" s="233">
        <f ca="1">SUM(D11:O11)</f>
        <v>5490000</v>
      </c>
    </row>
    <row r="12" spans="2:23" s="6" customFormat="1" ht="13.9" x14ac:dyDescent="0.3">
      <c r="B12" s="44" t="s">
        <v>156</v>
      </c>
      <c r="C12" s="33"/>
      <c r="D12" s="15">
        <f ca="1">SUMIF(Assumption!$M$10:$M$13, Assumption!$M$10, Assumption!$O$10:$O$13)</f>
        <v>400000</v>
      </c>
      <c r="E12" s="15">
        <f ca="1">SUMIF(Assumption!$M$10:$M$13, Assumption!$M$10, Assumption!$O$10:$O$13)</f>
        <v>400000</v>
      </c>
      <c r="F12" s="15">
        <f ca="1">SUMIF(Assumption!$M$10:$M$13, Assumption!$M$10, Assumption!$O$10:$O$13)</f>
        <v>400000</v>
      </c>
      <c r="G12" s="15">
        <f ca="1">SUMIF(Assumption!$M$10:$M$13, Assumption!$M$11, Assumption!$O$10:$O$13)</f>
        <v>420000</v>
      </c>
      <c r="H12" s="15">
        <f ca="1">SUMIF(Assumption!$M$10:$M$13, Assumption!$M$11, Assumption!$O$10:$O$13)</f>
        <v>420000</v>
      </c>
      <c r="I12" s="15">
        <f ca="1">SUMIF(Assumption!$M$10:$M$13, Assumption!$M$11, Assumption!$O$10:$O$13)</f>
        <v>420000</v>
      </c>
      <c r="J12" s="15">
        <f ca="1">SUMIF(Assumption!$M$10:$M$13, Assumption!$M$12, Assumption!$O$10:$O$13)</f>
        <v>450000</v>
      </c>
      <c r="K12" s="15">
        <f ca="1">SUMIF(Assumption!$M$10:$M$13, Assumption!$M$12, Assumption!$O$10:$O$13)</f>
        <v>450000</v>
      </c>
      <c r="L12" s="15">
        <f ca="1">SUMIF(Assumption!$M$10:$M$13, Assumption!$M$12, Assumption!$O$10:$O$13)</f>
        <v>450000</v>
      </c>
      <c r="M12" s="15">
        <f ca="1">SUMIF(Assumption!$M$10:$M$13, Assumption!$M$13, Assumption!$O$10:$O$13)</f>
        <v>460000</v>
      </c>
      <c r="N12" s="15">
        <f ca="1">SUMIF(Assumption!$M$10:$M$13, Assumption!$M$13, Assumption!$O$10:$O$13)</f>
        <v>460000</v>
      </c>
      <c r="O12" s="15">
        <f ca="1">SUMIF(Assumption!$M$10:$M$13, Assumption!$M$13, Assumption!$O$10:$O$13)</f>
        <v>460000</v>
      </c>
      <c r="P12" s="195">
        <f t="shared" ref="P12:P65" ca="1" si="1">SUM(D12:O12)</f>
        <v>5190000</v>
      </c>
    </row>
    <row r="13" spans="2:23" ht="13.9" x14ac:dyDescent="0.3">
      <c r="B13" s="44" t="s">
        <v>157</v>
      </c>
      <c r="C13" s="33"/>
      <c r="D13" s="15">
        <f ca="1">SUMIF(Assumption!$M$16:$M$19, Assumption!$M$16, Assumption!$O$16:$O$19)</f>
        <v>15000</v>
      </c>
      <c r="E13" s="15">
        <f ca="1">SUMIF(Assumption!$M$16:$M$19, Assumption!$M$16, Assumption!$O$16:$O$19)</f>
        <v>15000</v>
      </c>
      <c r="F13" s="15">
        <f ca="1">SUMIF(Assumption!$M$16:$M$19, Assumption!$M$16, Assumption!$O$16:$O$19)</f>
        <v>15000</v>
      </c>
      <c r="G13" s="15">
        <f ca="1">SUMIF(Assumption!$M$16:$M$19, Assumption!$M$17, Assumption!$O$16:$O$19)</f>
        <v>15000</v>
      </c>
      <c r="H13" s="15">
        <f ca="1">SUMIF(Assumption!$M$16:$M$19, Assumption!$M$17, Assumption!$O$16:$O$19)</f>
        <v>15000</v>
      </c>
      <c r="I13" s="15">
        <f ca="1">SUMIF(Assumption!$M$16:$M$19, Assumption!$M$17, Assumption!$O$16:$O$19)</f>
        <v>15000</v>
      </c>
      <c r="J13" s="15">
        <f ca="1">SUMIF(Assumption!$M$16:$M$19, Assumption!$M$18, Assumption!$O$16:$O$19)</f>
        <v>15000</v>
      </c>
      <c r="K13" s="15">
        <f ca="1">SUMIF(Assumption!$M$16:$M$19, Assumption!$M$18, Assumption!$O$16:$O$19)</f>
        <v>15000</v>
      </c>
      <c r="L13" s="15">
        <f ca="1">SUMIF(Assumption!$M$16:$M$19, Assumption!$M$18, Assumption!$O$16:$O$19)</f>
        <v>15000</v>
      </c>
      <c r="M13" s="15">
        <f ca="1">SUMIF(Assumption!$M$16:$M$19, Assumption!$M$19, Assumption!$O$16:$O$19)</f>
        <v>15000</v>
      </c>
      <c r="N13" s="15">
        <f ca="1">SUMIF(Assumption!$M$16:$M$19, Assumption!$M$19, Assumption!$O$16:$O$19)</f>
        <v>15000</v>
      </c>
      <c r="O13" s="15">
        <f ca="1">SUMIF(Assumption!$M$16:$M$19, Assumption!$M$19, Assumption!$O$16:$O$19)</f>
        <v>15000</v>
      </c>
      <c r="P13" s="195">
        <f t="shared" ca="1" si="1"/>
        <v>180000</v>
      </c>
    </row>
    <row r="14" spans="2:23" ht="13.9" x14ac:dyDescent="0.3">
      <c r="B14" s="44" t="s">
        <v>158</v>
      </c>
      <c r="C14" s="33"/>
      <c r="D14" s="15">
        <f ca="1">SUMIF(Assumption!$M$22:$M$25, Assumption!$M$22, Assumption!$O$22:$O$25)</f>
        <v>10000</v>
      </c>
      <c r="E14" s="15">
        <f ca="1">SUMIF(Assumption!$M$22:$M$25, Assumption!$M$22, Assumption!$O$22:$O$25)</f>
        <v>10000</v>
      </c>
      <c r="F14" s="15">
        <f ca="1">SUMIF(Assumption!$M$22:$M$25, Assumption!$M$22, Assumption!$O$22:$O$25)</f>
        <v>10000</v>
      </c>
      <c r="G14" s="15">
        <f ca="1">SUMIF(Assumption!$M$22:$M$25, Assumption!$M$23, Assumption!$O$22:$O$25)</f>
        <v>10000</v>
      </c>
      <c r="H14" s="15">
        <f ca="1">SUMIF(Assumption!$M$22:$M$25, Assumption!$M$23, Assumption!$O$22:$O$25)</f>
        <v>10000</v>
      </c>
      <c r="I14" s="15">
        <f ca="1">SUMIF(Assumption!$M$22:$M$25, Assumption!$M$23, Assumption!$O$22:$O$25)</f>
        <v>10000</v>
      </c>
      <c r="J14" s="15">
        <f ca="1">SUMIF(Assumption!$M$22:$M$25, Assumption!$M$24, Assumption!$O$22:$O$25)</f>
        <v>10000</v>
      </c>
      <c r="K14" s="15">
        <f ca="1">SUMIF(Assumption!$M$22:$M$25, Assumption!$M$24, Assumption!$O$22:$O$25)</f>
        <v>10000</v>
      </c>
      <c r="L14" s="15">
        <f ca="1">SUMIF(Assumption!$M$22:$M$25, Assumption!$M$24, Assumption!$O$22:$O$25)</f>
        <v>10000</v>
      </c>
      <c r="M14" s="15">
        <f ca="1">SUMIF(Assumption!$M$22:$M$25, Assumption!$M$25, Assumption!$O$22:$O$25)</f>
        <v>10000</v>
      </c>
      <c r="N14" s="15">
        <f ca="1">SUMIF(Assumption!$M$22:$M$25, Assumption!$M$25, Assumption!$O$22:$O$25)</f>
        <v>10000</v>
      </c>
      <c r="O14" s="15">
        <f ca="1">SUMIF(Assumption!$M$22:$M$25, Assumption!$M$25, Assumption!$O$22:$O$25)</f>
        <v>10000</v>
      </c>
      <c r="P14" s="195">
        <f t="shared" ca="1" si="1"/>
        <v>120000</v>
      </c>
    </row>
    <row r="15" spans="2:23" ht="13.9" outlineLevel="1" x14ac:dyDescent="0.3">
      <c r="B15" s="60" t="s">
        <v>219</v>
      </c>
      <c r="C15" s="33"/>
      <c r="D15" s="15">
        <f>Input!C376</f>
        <v>440000</v>
      </c>
      <c r="E15" s="15">
        <f>Input!D376</f>
        <v>393000</v>
      </c>
      <c r="F15" s="15">
        <f>Input!E376</f>
        <v>435000</v>
      </c>
      <c r="G15" s="15">
        <f>Input!F376</f>
        <v>437000</v>
      </c>
      <c r="H15" s="15">
        <f>Input!G376</f>
        <v>463000</v>
      </c>
      <c r="I15" s="15">
        <f>Input!H376</f>
        <v>0</v>
      </c>
      <c r="J15" s="15">
        <f>Input!I376</f>
        <v>0</v>
      </c>
      <c r="K15" s="15">
        <f>Input!J376</f>
        <v>0</v>
      </c>
      <c r="L15" s="15">
        <f>Input!K376</f>
        <v>0</v>
      </c>
      <c r="M15" s="15">
        <f>Input!L376</f>
        <v>0</v>
      </c>
      <c r="N15" s="15">
        <f>Input!M376</f>
        <v>0</v>
      </c>
      <c r="O15" s="15">
        <f>Input!N376</f>
        <v>0</v>
      </c>
      <c r="P15" s="195">
        <f t="shared" si="1"/>
        <v>2168000</v>
      </c>
    </row>
    <row r="16" spans="2:23" ht="13.9" outlineLevel="1" x14ac:dyDescent="0.3">
      <c r="B16" s="60" t="s">
        <v>220</v>
      </c>
      <c r="C16" s="33"/>
      <c r="D16" s="63">
        <f ca="1">D15-D11</f>
        <v>15000</v>
      </c>
      <c r="E16" s="63">
        <f t="shared" ref="E16:O16" ca="1" si="2">E15-E11</f>
        <v>-32000</v>
      </c>
      <c r="F16" s="63">
        <f t="shared" ca="1" si="2"/>
        <v>10000</v>
      </c>
      <c r="G16" s="63">
        <f t="shared" ca="1" si="2"/>
        <v>-8000</v>
      </c>
      <c r="H16" s="63">
        <f t="shared" ca="1" si="2"/>
        <v>18000</v>
      </c>
      <c r="I16" s="63">
        <f t="shared" ca="1" si="2"/>
        <v>-445000</v>
      </c>
      <c r="J16" s="63">
        <f t="shared" ca="1" si="2"/>
        <v>-475000</v>
      </c>
      <c r="K16" s="63">
        <f t="shared" ca="1" si="2"/>
        <v>-475000</v>
      </c>
      <c r="L16" s="63">
        <f t="shared" ca="1" si="2"/>
        <v>-475000</v>
      </c>
      <c r="M16" s="63">
        <f t="shared" ca="1" si="2"/>
        <v>-485000</v>
      </c>
      <c r="N16" s="63">
        <f t="shared" ca="1" si="2"/>
        <v>-485000</v>
      </c>
      <c r="O16" s="63">
        <f t="shared" ca="1" si="2"/>
        <v>-485000</v>
      </c>
      <c r="P16" s="195">
        <f t="shared" ca="1" si="1"/>
        <v>-3322000</v>
      </c>
    </row>
    <row r="17" spans="2:16" ht="13.9" x14ac:dyDescent="0.3">
      <c r="D17" s="15"/>
      <c r="E17" s="15"/>
      <c r="F17" s="15"/>
      <c r="G17" s="15"/>
      <c r="H17" s="15"/>
      <c r="I17" s="15"/>
      <c r="J17" s="15"/>
      <c r="K17" s="15"/>
      <c r="L17" s="15"/>
      <c r="M17" s="15"/>
      <c r="N17" s="15"/>
      <c r="O17" s="15"/>
      <c r="P17" s="195"/>
    </row>
    <row r="18" spans="2:16" s="6" customFormat="1" ht="13.9" x14ac:dyDescent="0.3">
      <c r="B18" s="55" t="s">
        <v>121</v>
      </c>
      <c r="D18" s="22">
        <f t="shared" ref="D18:O18" ca="1" si="3">D19+D26+D33</f>
        <v>36392.239999999998</v>
      </c>
      <c r="E18" s="22">
        <f t="shared" ca="1" si="3"/>
        <v>36392.239999999998</v>
      </c>
      <c r="F18" s="22">
        <f t="shared" ca="1" si="3"/>
        <v>36392.239999999998</v>
      </c>
      <c r="G18" s="22">
        <f t="shared" ca="1" si="3"/>
        <v>37392.239999999998</v>
      </c>
      <c r="H18" s="22">
        <f t="shared" ca="1" si="3"/>
        <v>37392.239999999998</v>
      </c>
      <c r="I18" s="22">
        <f t="shared" ca="1" si="3"/>
        <v>37392.239999999998</v>
      </c>
      <c r="J18" s="22">
        <f t="shared" ca="1" si="3"/>
        <v>38892.239999999998</v>
      </c>
      <c r="K18" s="22">
        <f t="shared" ca="1" si="3"/>
        <v>38892.239999999998</v>
      </c>
      <c r="L18" s="22">
        <f t="shared" ca="1" si="3"/>
        <v>38892.239999999998</v>
      </c>
      <c r="M18" s="22">
        <f t="shared" ca="1" si="3"/>
        <v>39392.239999999998</v>
      </c>
      <c r="N18" s="22">
        <f t="shared" ca="1" si="3"/>
        <v>39392.239999999998</v>
      </c>
      <c r="O18" s="22">
        <f t="shared" ca="1" si="3"/>
        <v>39392.239999999998</v>
      </c>
      <c r="P18" s="233">
        <f t="shared" ca="1" si="1"/>
        <v>456206.87999999995</v>
      </c>
    </row>
    <row r="19" spans="2:16" s="6" customFormat="1" ht="14.45" x14ac:dyDescent="0.3">
      <c r="B19" s="61" t="s">
        <v>156</v>
      </c>
      <c r="D19" s="22">
        <f ca="1">SUM(D20:D22)</f>
        <v>34314.795191256831</v>
      </c>
      <c r="E19" s="22">
        <f t="shared" ref="E19:O19" ca="1" si="4">SUM(E20:E22)</f>
        <v>34314.795191256831</v>
      </c>
      <c r="F19" s="22">
        <f t="shared" ca="1" si="4"/>
        <v>34314.795191256831</v>
      </c>
      <c r="G19" s="22">
        <f t="shared" ca="1" si="4"/>
        <v>35314.795191256831</v>
      </c>
      <c r="H19" s="22">
        <f t="shared" ca="1" si="4"/>
        <v>35314.795191256831</v>
      </c>
      <c r="I19" s="22">
        <f t="shared" ca="1" si="4"/>
        <v>35314.795191256831</v>
      </c>
      <c r="J19" s="22">
        <f t="shared" ca="1" si="4"/>
        <v>36814.795191256831</v>
      </c>
      <c r="K19" s="22">
        <f t="shared" ca="1" si="4"/>
        <v>36814.795191256831</v>
      </c>
      <c r="L19" s="22">
        <f t="shared" ca="1" si="4"/>
        <v>36814.795191256831</v>
      </c>
      <c r="M19" s="22">
        <f t="shared" ca="1" si="4"/>
        <v>37314.795191256831</v>
      </c>
      <c r="N19" s="22">
        <f t="shared" ca="1" si="4"/>
        <v>37314.795191256831</v>
      </c>
      <c r="O19" s="22">
        <f t="shared" ca="1" si="4"/>
        <v>37314.795191256831</v>
      </c>
      <c r="P19" s="195">
        <f t="shared" ca="1" si="1"/>
        <v>431277.54229508206</v>
      </c>
    </row>
    <row r="20" spans="2:16" ht="13.9" outlineLevel="1" x14ac:dyDescent="0.3">
      <c r="B20" s="33" t="str">
        <f>Assumption!B25</f>
        <v>Laboratory consumables</v>
      </c>
      <c r="C20" s="33"/>
      <c r="D20" s="18">
        <f ca="1">Assumption!$O$31*(1+Assumption!$O$32)/12*Assumption!$I$11</f>
        <v>14314.795191256831</v>
      </c>
      <c r="E20" s="18">
        <f ca="1">Assumption!$O$31*(1+Assumption!$O$32)/12*Assumption!$I$11</f>
        <v>14314.795191256831</v>
      </c>
      <c r="F20" s="18">
        <f ca="1">Assumption!$O$31*(1+Assumption!$O$32)/12*Assumption!$I$11</f>
        <v>14314.795191256831</v>
      </c>
      <c r="G20" s="18">
        <f ca="1">Assumption!$O$31*(1+Assumption!$O$32)/12*Assumption!$I$11</f>
        <v>14314.795191256831</v>
      </c>
      <c r="H20" s="18">
        <f ca="1">Assumption!$O$31*(1+Assumption!$O$32)/12*Assumption!$I$11</f>
        <v>14314.795191256831</v>
      </c>
      <c r="I20" s="18">
        <f ca="1">Assumption!$O$31*(1+Assumption!$O$32)/12*Assumption!$I$11</f>
        <v>14314.795191256831</v>
      </c>
      <c r="J20" s="18">
        <f ca="1">Assumption!$O$31*(1+Assumption!$O$32)/12*Assumption!$I$11</f>
        <v>14314.795191256831</v>
      </c>
      <c r="K20" s="18">
        <f ca="1">Assumption!$O$31*(1+Assumption!$O$32)/12*Assumption!$I$11</f>
        <v>14314.795191256831</v>
      </c>
      <c r="L20" s="18">
        <f ca="1">Assumption!$O$31*(1+Assumption!$O$32)/12*Assumption!$I$11</f>
        <v>14314.795191256831</v>
      </c>
      <c r="M20" s="18">
        <f ca="1">Assumption!$O$31*(1+Assumption!$O$32)/12*Assumption!$I$11</f>
        <v>14314.795191256831</v>
      </c>
      <c r="N20" s="18">
        <f ca="1">Assumption!$O$31*(1+Assumption!$O$32)/12*Assumption!$I$11</f>
        <v>14314.795191256831</v>
      </c>
      <c r="O20" s="18">
        <f ca="1">Assumption!$O$31*(1+Assumption!$O$32)/12*Assumption!$I$11</f>
        <v>14314.795191256831</v>
      </c>
      <c r="P20" s="195">
        <f t="shared" ca="1" si="1"/>
        <v>171777.54229508192</v>
      </c>
    </row>
    <row r="21" spans="2:16" ht="13.9" outlineLevel="1" x14ac:dyDescent="0.3">
      <c r="B21" s="33" t="str">
        <f>Assumption!B26</f>
        <v>Outsourcing testing fees</v>
      </c>
      <c r="C21" s="33"/>
      <c r="D21" s="18">
        <f ca="1">Assumption!$O$36*SOCI!D12</f>
        <v>4000</v>
      </c>
      <c r="E21" s="18">
        <f ca="1">Assumption!$O$36*SOCI!E12</f>
        <v>4000</v>
      </c>
      <c r="F21" s="18">
        <f ca="1">Assumption!$O$36*SOCI!F12</f>
        <v>4000</v>
      </c>
      <c r="G21" s="18">
        <f ca="1">Assumption!$O$36*SOCI!G12</f>
        <v>4200</v>
      </c>
      <c r="H21" s="18">
        <f ca="1">Assumption!$O$36*SOCI!H12</f>
        <v>4200</v>
      </c>
      <c r="I21" s="18">
        <f ca="1">Assumption!$O$36*SOCI!I12</f>
        <v>4200</v>
      </c>
      <c r="J21" s="18">
        <f ca="1">Assumption!$O$36*SOCI!J12</f>
        <v>4500</v>
      </c>
      <c r="K21" s="18">
        <f ca="1">Assumption!$O$36*SOCI!K12</f>
        <v>4500</v>
      </c>
      <c r="L21" s="18">
        <f ca="1">Assumption!$O$36*SOCI!L12</f>
        <v>4500</v>
      </c>
      <c r="M21" s="18">
        <f ca="1">Assumption!$O$36*SOCI!M12</f>
        <v>4600</v>
      </c>
      <c r="N21" s="18">
        <f ca="1">Assumption!$O$36*SOCI!N12</f>
        <v>4600</v>
      </c>
      <c r="O21" s="18">
        <f ca="1">Assumption!$O$36*SOCI!O12</f>
        <v>4600</v>
      </c>
      <c r="P21" s="195">
        <f t="shared" ca="1" si="1"/>
        <v>51900</v>
      </c>
    </row>
    <row r="22" spans="2:16" ht="13.9" outlineLevel="1" x14ac:dyDescent="0.3">
      <c r="B22" s="33" t="str">
        <f>Assumption!B27</f>
        <v>Upkeep of laboratory equipment/machinery</v>
      </c>
      <c r="C22" s="33"/>
      <c r="D22" s="18">
        <f ca="1">Assumption!$O$40*D12</f>
        <v>16000</v>
      </c>
      <c r="E22" s="18">
        <f ca="1">Assumption!$O$40*E12</f>
        <v>16000</v>
      </c>
      <c r="F22" s="18">
        <f ca="1">Assumption!$O$40*F12</f>
        <v>16000</v>
      </c>
      <c r="G22" s="18">
        <f ca="1">Assumption!$O$40*G12</f>
        <v>16800</v>
      </c>
      <c r="H22" s="18">
        <f ca="1">Assumption!$O$40*H12</f>
        <v>16800</v>
      </c>
      <c r="I22" s="18">
        <f ca="1">Assumption!$O$40*I12</f>
        <v>16800</v>
      </c>
      <c r="J22" s="18">
        <f ca="1">Assumption!$O$40*J12</f>
        <v>18000</v>
      </c>
      <c r="K22" s="18">
        <f ca="1">Assumption!$O$40*K12</f>
        <v>18000</v>
      </c>
      <c r="L22" s="18">
        <f ca="1">Assumption!$O$40*L12</f>
        <v>18000</v>
      </c>
      <c r="M22" s="18">
        <f ca="1">Assumption!$O$40*M12</f>
        <v>18400</v>
      </c>
      <c r="N22" s="18">
        <f ca="1">Assumption!$O$40*N12</f>
        <v>18400</v>
      </c>
      <c r="O22" s="18">
        <f ca="1">Assumption!$O$40*O12</f>
        <v>18400</v>
      </c>
      <c r="P22" s="195">
        <f t="shared" ca="1" si="1"/>
        <v>207600</v>
      </c>
    </row>
    <row r="23" spans="2:16" ht="13.9" outlineLevel="1" x14ac:dyDescent="0.3">
      <c r="B23" s="60" t="s">
        <v>219</v>
      </c>
      <c r="C23" s="33"/>
      <c r="D23" s="18">
        <f>Input!C378</f>
        <v>34500</v>
      </c>
      <c r="E23" s="18">
        <f>Input!D378</f>
        <v>28000</v>
      </c>
      <c r="F23" s="18">
        <f>Input!E378</f>
        <v>36500</v>
      </c>
      <c r="G23" s="18">
        <f>Input!F378</f>
        <v>37000</v>
      </c>
      <c r="H23" s="18">
        <f>Input!G378</f>
        <v>41000</v>
      </c>
      <c r="I23" s="18">
        <f>Input!H378</f>
        <v>0</v>
      </c>
      <c r="J23" s="18">
        <f>Input!I378</f>
        <v>0</v>
      </c>
      <c r="K23" s="18">
        <f>Input!J378</f>
        <v>0</v>
      </c>
      <c r="L23" s="18">
        <f>Input!K378</f>
        <v>0</v>
      </c>
      <c r="M23" s="18">
        <f>Input!L378</f>
        <v>0</v>
      </c>
      <c r="N23" s="18">
        <f>Input!M378</f>
        <v>0</v>
      </c>
      <c r="O23" s="18">
        <f>Input!N378</f>
        <v>0</v>
      </c>
      <c r="P23" s="195">
        <f t="shared" si="1"/>
        <v>177000</v>
      </c>
    </row>
    <row r="24" spans="2:16" ht="13.9" outlineLevel="1" x14ac:dyDescent="0.3">
      <c r="B24" s="60" t="s">
        <v>220</v>
      </c>
      <c r="C24" s="33"/>
      <c r="D24" s="64">
        <f ca="1">D23-D19</f>
        <v>185.20480874316854</v>
      </c>
      <c r="E24" s="64">
        <f t="shared" ref="E24:O24" ca="1" si="5">E23-E19</f>
        <v>-6314.7951912568315</v>
      </c>
      <c r="F24" s="64">
        <f t="shared" ca="1" si="5"/>
        <v>2185.2048087431685</v>
      </c>
      <c r="G24" s="64">
        <f t="shared" ca="1" si="5"/>
        <v>1685.2048087431685</v>
      </c>
      <c r="H24" s="64">
        <f t="shared" ca="1" si="5"/>
        <v>5685.2048087431685</v>
      </c>
      <c r="I24" s="64">
        <f t="shared" ca="1" si="5"/>
        <v>-35314.795191256831</v>
      </c>
      <c r="J24" s="64">
        <f t="shared" ca="1" si="5"/>
        <v>-36814.795191256831</v>
      </c>
      <c r="K24" s="64">
        <f t="shared" ca="1" si="5"/>
        <v>-36814.795191256831</v>
      </c>
      <c r="L24" s="64">
        <f t="shared" ca="1" si="5"/>
        <v>-36814.795191256831</v>
      </c>
      <c r="M24" s="64">
        <f t="shared" ca="1" si="5"/>
        <v>-37314.795191256831</v>
      </c>
      <c r="N24" s="64">
        <f t="shared" ca="1" si="5"/>
        <v>-37314.795191256831</v>
      </c>
      <c r="O24" s="64">
        <f t="shared" ca="1" si="5"/>
        <v>-37314.795191256831</v>
      </c>
      <c r="P24" s="195">
        <f t="shared" ca="1" si="1"/>
        <v>-254277.54229508195</v>
      </c>
    </row>
    <row r="25" spans="2:16" ht="13.9" x14ac:dyDescent="0.3">
      <c r="B25" s="33"/>
      <c r="C25" s="33"/>
      <c r="D25" s="18"/>
      <c r="E25" s="18"/>
      <c r="F25" s="18"/>
      <c r="G25" s="18"/>
      <c r="H25" s="18"/>
      <c r="I25" s="18"/>
      <c r="J25" s="18"/>
      <c r="K25" s="18"/>
      <c r="L25" s="18"/>
      <c r="M25" s="18"/>
      <c r="N25" s="18"/>
      <c r="O25" s="18"/>
      <c r="P25" s="195"/>
    </row>
    <row r="26" spans="2:16" ht="14.45" x14ac:dyDescent="0.3">
      <c r="B26" s="61" t="s">
        <v>157</v>
      </c>
      <c r="C26" s="33"/>
      <c r="D26" s="18">
        <f ca="1">SUM(D27:D29)</f>
        <v>1246.4668852459017</v>
      </c>
      <c r="E26" s="18">
        <f t="shared" ref="E26:O26" ca="1" si="6">SUM(E27:E29)</f>
        <v>1246.4668852459017</v>
      </c>
      <c r="F26" s="18">
        <f t="shared" ca="1" si="6"/>
        <v>1246.4668852459017</v>
      </c>
      <c r="G26" s="18">
        <f t="shared" ca="1" si="6"/>
        <v>1246.4668852459017</v>
      </c>
      <c r="H26" s="18">
        <f t="shared" ca="1" si="6"/>
        <v>1246.4668852459017</v>
      </c>
      <c r="I26" s="18">
        <f t="shared" ca="1" si="6"/>
        <v>1246.4668852459017</v>
      </c>
      <c r="J26" s="18">
        <f t="shared" ca="1" si="6"/>
        <v>1246.4668852459017</v>
      </c>
      <c r="K26" s="18">
        <f t="shared" ca="1" si="6"/>
        <v>1246.4668852459017</v>
      </c>
      <c r="L26" s="18">
        <f t="shared" ca="1" si="6"/>
        <v>1246.4668852459017</v>
      </c>
      <c r="M26" s="18">
        <f t="shared" ca="1" si="6"/>
        <v>1246.4668852459017</v>
      </c>
      <c r="N26" s="18">
        <f t="shared" ca="1" si="6"/>
        <v>1246.4668852459017</v>
      </c>
      <c r="O26" s="18">
        <f t="shared" ca="1" si="6"/>
        <v>1246.4668852459017</v>
      </c>
      <c r="P26" s="195">
        <f t="shared" ca="1" si="1"/>
        <v>14957.602622950821</v>
      </c>
    </row>
    <row r="27" spans="2:16" ht="13.9" outlineLevel="1" x14ac:dyDescent="0.3">
      <c r="B27" s="33" t="s">
        <v>160</v>
      </c>
      <c r="C27" s="33"/>
      <c r="D27" s="18">
        <f ca="1">Assumption!$O$31*(1+Assumption!$O$32)/12*Assumption!$I$12</f>
        <v>496.46688524590166</v>
      </c>
      <c r="E27" s="18">
        <f ca="1">Assumption!$O$31*(1+Assumption!$O$32)/12*Assumption!$I$12</f>
        <v>496.46688524590166</v>
      </c>
      <c r="F27" s="18">
        <f ca="1">Assumption!$O$31*(1+Assumption!$O$32)/12*Assumption!$I$12</f>
        <v>496.46688524590166</v>
      </c>
      <c r="G27" s="18">
        <f ca="1">Assumption!$O$31*(1+Assumption!$O$32)/12*Assumption!$I$12</f>
        <v>496.46688524590166</v>
      </c>
      <c r="H27" s="18">
        <f ca="1">Assumption!$O$31*(1+Assumption!$O$32)/12*Assumption!$I$12</f>
        <v>496.46688524590166</v>
      </c>
      <c r="I27" s="18">
        <f ca="1">Assumption!$O$31*(1+Assumption!$O$32)/12*Assumption!$I$12</f>
        <v>496.46688524590166</v>
      </c>
      <c r="J27" s="18">
        <f ca="1">Assumption!$O$31*(1+Assumption!$O$32)/12*Assumption!$I$12</f>
        <v>496.46688524590166</v>
      </c>
      <c r="K27" s="18">
        <f ca="1">Assumption!$O$31*(1+Assumption!$O$32)/12*Assumption!$I$12</f>
        <v>496.46688524590166</v>
      </c>
      <c r="L27" s="18">
        <f ca="1">Assumption!$O$31*(1+Assumption!$O$32)/12*Assumption!$I$12</f>
        <v>496.46688524590166</v>
      </c>
      <c r="M27" s="18">
        <f ca="1">Assumption!$O$31*(1+Assumption!$O$32)/12*Assumption!$I$12</f>
        <v>496.46688524590166</v>
      </c>
      <c r="N27" s="18">
        <f ca="1">Assumption!$O$31*(1+Assumption!$O$32)/12*Assumption!$I$12</f>
        <v>496.46688524590166</v>
      </c>
      <c r="O27" s="18">
        <f ca="1">Assumption!$O$31*(1+Assumption!$O$32)/12*Assumption!$I$12</f>
        <v>496.46688524590166</v>
      </c>
      <c r="P27" s="195">
        <f t="shared" ca="1" si="1"/>
        <v>5957.6026229508198</v>
      </c>
    </row>
    <row r="28" spans="2:16" ht="13.9" outlineLevel="1" x14ac:dyDescent="0.3">
      <c r="B28" s="33" t="s">
        <v>161</v>
      </c>
      <c r="C28" s="33"/>
      <c r="D28" s="18">
        <f ca="1">Assumption!$O$36*SOCI!D13</f>
        <v>150</v>
      </c>
      <c r="E28" s="18">
        <f ca="1">Assumption!$O$36*SOCI!E13</f>
        <v>150</v>
      </c>
      <c r="F28" s="18">
        <f ca="1">Assumption!$O$36*SOCI!F13</f>
        <v>150</v>
      </c>
      <c r="G28" s="18">
        <f ca="1">Assumption!$O$36*SOCI!G13</f>
        <v>150</v>
      </c>
      <c r="H28" s="18">
        <f ca="1">Assumption!$O$36*SOCI!H13</f>
        <v>150</v>
      </c>
      <c r="I28" s="18">
        <f ca="1">Assumption!$O$36*SOCI!I13</f>
        <v>150</v>
      </c>
      <c r="J28" s="18">
        <f ca="1">Assumption!$O$36*SOCI!J13</f>
        <v>150</v>
      </c>
      <c r="K28" s="18">
        <f ca="1">Assumption!$O$36*SOCI!K13</f>
        <v>150</v>
      </c>
      <c r="L28" s="18">
        <f ca="1">Assumption!$O$36*SOCI!L13</f>
        <v>150</v>
      </c>
      <c r="M28" s="18">
        <f ca="1">Assumption!$O$36*SOCI!M13</f>
        <v>150</v>
      </c>
      <c r="N28" s="18">
        <f ca="1">Assumption!$O$36*SOCI!N13</f>
        <v>150</v>
      </c>
      <c r="O28" s="18">
        <f ca="1">Assumption!$O$36*SOCI!O13</f>
        <v>150</v>
      </c>
      <c r="P28" s="195">
        <f t="shared" ca="1" si="1"/>
        <v>1800</v>
      </c>
    </row>
    <row r="29" spans="2:16" ht="13.9" outlineLevel="1" x14ac:dyDescent="0.3">
      <c r="B29" s="33" t="s">
        <v>162</v>
      </c>
      <c r="C29" s="33"/>
      <c r="D29" s="18">
        <f ca="1">Assumption!$O$40*D13</f>
        <v>600</v>
      </c>
      <c r="E29" s="18">
        <f ca="1">Assumption!$O$40*E13</f>
        <v>600</v>
      </c>
      <c r="F29" s="18">
        <f ca="1">Assumption!$O$40*F13</f>
        <v>600</v>
      </c>
      <c r="G29" s="18">
        <f ca="1">Assumption!$O$40*G13</f>
        <v>600</v>
      </c>
      <c r="H29" s="18">
        <f ca="1">Assumption!$O$40*H13</f>
        <v>600</v>
      </c>
      <c r="I29" s="18">
        <f ca="1">Assumption!$O$40*I13</f>
        <v>600</v>
      </c>
      <c r="J29" s="18">
        <f ca="1">Assumption!$O$40*J13</f>
        <v>600</v>
      </c>
      <c r="K29" s="18">
        <f ca="1">Assumption!$O$40*K13</f>
        <v>600</v>
      </c>
      <c r="L29" s="18">
        <f ca="1">Assumption!$O$40*L13</f>
        <v>600</v>
      </c>
      <c r="M29" s="18">
        <f ca="1">Assumption!$O$40*M13</f>
        <v>600</v>
      </c>
      <c r="N29" s="18">
        <f ca="1">Assumption!$O$40*N13</f>
        <v>600</v>
      </c>
      <c r="O29" s="18">
        <f ca="1">Assumption!$O$40*O13</f>
        <v>600</v>
      </c>
      <c r="P29" s="195">
        <f t="shared" ca="1" si="1"/>
        <v>7200</v>
      </c>
    </row>
    <row r="30" spans="2:16" ht="13.9" outlineLevel="1" x14ac:dyDescent="0.3">
      <c r="B30" s="60" t="s">
        <v>219</v>
      </c>
      <c r="C30" s="33"/>
      <c r="D30" s="18">
        <f>Input!C379</f>
        <v>1100</v>
      </c>
      <c r="E30" s="18">
        <f>Input!D379</f>
        <v>1000</v>
      </c>
      <c r="F30" s="18">
        <f>Input!E379</f>
        <v>1200</v>
      </c>
      <c r="G30" s="18">
        <f>Input!F379</f>
        <v>1100</v>
      </c>
      <c r="H30" s="18">
        <f>Input!G379</f>
        <v>950</v>
      </c>
      <c r="I30" s="18">
        <f>Input!H379</f>
        <v>0</v>
      </c>
      <c r="J30" s="18">
        <f>Input!I379</f>
        <v>0</v>
      </c>
      <c r="K30" s="18">
        <f>Input!J379</f>
        <v>0</v>
      </c>
      <c r="L30" s="18">
        <f>Input!K379</f>
        <v>0</v>
      </c>
      <c r="M30" s="18">
        <f>Input!L379</f>
        <v>0</v>
      </c>
      <c r="N30" s="18">
        <f>Input!M379</f>
        <v>0</v>
      </c>
      <c r="O30" s="18">
        <f>Input!N379</f>
        <v>0</v>
      </c>
      <c r="P30" s="195">
        <f t="shared" ref="P30:P31" si="7">SUM(D30:O30)</f>
        <v>5350</v>
      </c>
    </row>
    <row r="31" spans="2:16" ht="13.9" outlineLevel="1" x14ac:dyDescent="0.3">
      <c r="B31" s="60" t="s">
        <v>220</v>
      </c>
      <c r="C31" s="33"/>
      <c r="D31" s="64">
        <f ca="1">D30-D26</f>
        <v>-146.46688524590172</v>
      </c>
      <c r="E31" s="64">
        <f t="shared" ref="E31" ca="1" si="8">E30-E26</f>
        <v>-246.46688524590172</v>
      </c>
      <c r="F31" s="64">
        <f t="shared" ref="F31" ca="1" si="9">F30-F26</f>
        <v>-46.466885245901722</v>
      </c>
      <c r="G31" s="64">
        <f t="shared" ref="G31" ca="1" si="10">G30-G26</f>
        <v>-146.46688524590172</v>
      </c>
      <c r="H31" s="64">
        <f t="shared" ref="H31" ca="1" si="11">H30-H26</f>
        <v>-296.46688524590172</v>
      </c>
      <c r="I31" s="64">
        <f t="shared" ref="I31" ca="1" si="12">I30-I26</f>
        <v>-1246.4668852459017</v>
      </c>
      <c r="J31" s="64">
        <f t="shared" ref="J31" ca="1" si="13">J30-J26</f>
        <v>-1246.4668852459017</v>
      </c>
      <c r="K31" s="64">
        <f t="shared" ref="K31" ca="1" si="14">K30-K26</f>
        <v>-1246.4668852459017</v>
      </c>
      <c r="L31" s="64">
        <f t="shared" ref="L31" ca="1" si="15">L30-L26</f>
        <v>-1246.4668852459017</v>
      </c>
      <c r="M31" s="64">
        <f t="shared" ref="M31" ca="1" si="16">M30-M26</f>
        <v>-1246.4668852459017</v>
      </c>
      <c r="N31" s="64">
        <f t="shared" ref="N31" ca="1" si="17">N30-N26</f>
        <v>-1246.4668852459017</v>
      </c>
      <c r="O31" s="64">
        <f t="shared" ref="O31" ca="1" si="18">O30-O26</f>
        <v>-1246.4668852459017</v>
      </c>
      <c r="P31" s="195">
        <f t="shared" ca="1" si="7"/>
        <v>-9607.6026229508207</v>
      </c>
    </row>
    <row r="32" spans="2:16" ht="13.9" x14ac:dyDescent="0.3">
      <c r="B32" s="33"/>
      <c r="C32" s="33"/>
      <c r="D32" s="18"/>
      <c r="E32" s="18"/>
      <c r="F32" s="18"/>
      <c r="G32" s="18"/>
      <c r="H32" s="18"/>
      <c r="I32" s="18"/>
      <c r="J32" s="18"/>
      <c r="K32" s="18"/>
      <c r="L32" s="18"/>
      <c r="M32" s="18"/>
      <c r="N32" s="18"/>
      <c r="O32" s="18"/>
      <c r="P32" s="195"/>
    </row>
    <row r="33" spans="2:16" ht="14.45" x14ac:dyDescent="0.3">
      <c r="B33" s="61" t="s">
        <v>158</v>
      </c>
      <c r="C33" s="33"/>
      <c r="D33" s="18">
        <f ca="1">SUM(D34:D36)</f>
        <v>830.97792349726774</v>
      </c>
      <c r="E33" s="18">
        <f t="shared" ref="E33:O33" ca="1" si="19">SUM(E34:E36)</f>
        <v>830.97792349726774</v>
      </c>
      <c r="F33" s="18">
        <f t="shared" ca="1" si="19"/>
        <v>830.97792349726774</v>
      </c>
      <c r="G33" s="18">
        <f t="shared" ca="1" si="19"/>
        <v>830.97792349726774</v>
      </c>
      <c r="H33" s="18">
        <f t="shared" ca="1" si="19"/>
        <v>830.97792349726774</v>
      </c>
      <c r="I33" s="18">
        <f t="shared" ca="1" si="19"/>
        <v>830.97792349726774</v>
      </c>
      <c r="J33" s="18">
        <f t="shared" ca="1" si="19"/>
        <v>830.97792349726774</v>
      </c>
      <c r="K33" s="18">
        <f t="shared" ca="1" si="19"/>
        <v>830.97792349726774</v>
      </c>
      <c r="L33" s="18">
        <f t="shared" ca="1" si="19"/>
        <v>830.97792349726774</v>
      </c>
      <c r="M33" s="18">
        <f t="shared" ca="1" si="19"/>
        <v>830.97792349726774</v>
      </c>
      <c r="N33" s="18">
        <f t="shared" ca="1" si="19"/>
        <v>830.97792349726774</v>
      </c>
      <c r="O33" s="18">
        <f t="shared" ca="1" si="19"/>
        <v>830.97792349726774</v>
      </c>
      <c r="P33" s="195">
        <f t="shared" ca="1" si="1"/>
        <v>9971.7350819672138</v>
      </c>
    </row>
    <row r="34" spans="2:16" ht="13.9" outlineLevel="1" x14ac:dyDescent="0.3">
      <c r="B34" s="33" t="s">
        <v>160</v>
      </c>
      <c r="C34" s="33"/>
      <c r="D34" s="18">
        <f ca="1">Assumption!$O$31*(1+Assumption!$O$32)/12*Assumption!$I$13</f>
        <v>330.97792349726774</v>
      </c>
      <c r="E34" s="18">
        <f ca="1">Assumption!$O$31*(1+Assumption!$O$32)/12*Assumption!$I$13</f>
        <v>330.97792349726774</v>
      </c>
      <c r="F34" s="18">
        <f ca="1">Assumption!$O$31*(1+Assumption!$O$32)/12*Assumption!$I$13</f>
        <v>330.97792349726774</v>
      </c>
      <c r="G34" s="18">
        <f ca="1">Assumption!$O$31*(1+Assumption!$O$32)/12*Assumption!$I$13</f>
        <v>330.97792349726774</v>
      </c>
      <c r="H34" s="18">
        <f ca="1">Assumption!$O$31*(1+Assumption!$O$32)/12*Assumption!$I$13</f>
        <v>330.97792349726774</v>
      </c>
      <c r="I34" s="18">
        <f ca="1">Assumption!$O$31*(1+Assumption!$O$32)/12*Assumption!$I$13</f>
        <v>330.97792349726774</v>
      </c>
      <c r="J34" s="18">
        <f ca="1">Assumption!$O$31*(1+Assumption!$O$32)/12*Assumption!$I$13</f>
        <v>330.97792349726774</v>
      </c>
      <c r="K34" s="18">
        <f ca="1">Assumption!$O$31*(1+Assumption!$O$32)/12*Assumption!$I$13</f>
        <v>330.97792349726774</v>
      </c>
      <c r="L34" s="18">
        <f ca="1">Assumption!$O$31*(1+Assumption!$O$32)/12*Assumption!$I$13</f>
        <v>330.97792349726774</v>
      </c>
      <c r="M34" s="18">
        <f ca="1">Assumption!$O$31*(1+Assumption!$O$32)/12*Assumption!$I$13</f>
        <v>330.97792349726774</v>
      </c>
      <c r="N34" s="18">
        <f ca="1">Assumption!$O$31*(1+Assumption!$O$32)/12*Assumption!$I$13</f>
        <v>330.97792349726774</v>
      </c>
      <c r="O34" s="18">
        <f ca="1">Assumption!$O$31*(1+Assumption!$O$32)/12*Assumption!$I$13</f>
        <v>330.97792349726774</v>
      </c>
      <c r="P34" s="195">
        <f t="shared" ca="1" si="1"/>
        <v>3971.735081967212</v>
      </c>
    </row>
    <row r="35" spans="2:16" ht="13.9" outlineLevel="1" x14ac:dyDescent="0.3">
      <c r="B35" s="33" t="s">
        <v>161</v>
      </c>
      <c r="C35" s="33"/>
      <c r="D35" s="18">
        <f ca="1">Assumption!$O$36*SOCI!D14</f>
        <v>100</v>
      </c>
      <c r="E35" s="18">
        <f ca="1">Assumption!$O$36*SOCI!E14</f>
        <v>100</v>
      </c>
      <c r="F35" s="18">
        <f ca="1">Assumption!$O$36*SOCI!F14</f>
        <v>100</v>
      </c>
      <c r="G35" s="18">
        <f ca="1">Assumption!$O$36*SOCI!G14</f>
        <v>100</v>
      </c>
      <c r="H35" s="18">
        <f ca="1">Assumption!$O$36*SOCI!H14</f>
        <v>100</v>
      </c>
      <c r="I35" s="18">
        <f ca="1">Assumption!$O$36*SOCI!I14</f>
        <v>100</v>
      </c>
      <c r="J35" s="18">
        <f ca="1">Assumption!$O$36*SOCI!J14</f>
        <v>100</v>
      </c>
      <c r="K35" s="18">
        <f ca="1">Assumption!$O$36*SOCI!K14</f>
        <v>100</v>
      </c>
      <c r="L35" s="18">
        <f ca="1">Assumption!$O$36*SOCI!L14</f>
        <v>100</v>
      </c>
      <c r="M35" s="18">
        <f ca="1">Assumption!$O$36*SOCI!M14</f>
        <v>100</v>
      </c>
      <c r="N35" s="18">
        <f ca="1">Assumption!$O$36*SOCI!N14</f>
        <v>100</v>
      </c>
      <c r="O35" s="18">
        <f ca="1">Assumption!$O$36*SOCI!O14</f>
        <v>100</v>
      </c>
      <c r="P35" s="195">
        <f t="shared" ca="1" si="1"/>
        <v>1200</v>
      </c>
    </row>
    <row r="36" spans="2:16" ht="13.9" outlineLevel="1" x14ac:dyDescent="0.3">
      <c r="B36" s="33" t="s">
        <v>162</v>
      </c>
      <c r="C36" s="33"/>
      <c r="D36" s="18">
        <f ca="1">Assumption!$O$40*D14</f>
        <v>400</v>
      </c>
      <c r="E36" s="18">
        <f ca="1">Assumption!$O$40*E14</f>
        <v>400</v>
      </c>
      <c r="F36" s="18">
        <f ca="1">Assumption!$O$40*F14</f>
        <v>400</v>
      </c>
      <c r="G36" s="18">
        <f ca="1">Assumption!$O$40*G14</f>
        <v>400</v>
      </c>
      <c r="H36" s="18">
        <f ca="1">Assumption!$O$40*H14</f>
        <v>400</v>
      </c>
      <c r="I36" s="18">
        <f ca="1">Assumption!$O$40*I14</f>
        <v>400</v>
      </c>
      <c r="J36" s="18">
        <f ca="1">Assumption!$O$40*J14</f>
        <v>400</v>
      </c>
      <c r="K36" s="18">
        <f ca="1">Assumption!$O$40*K14</f>
        <v>400</v>
      </c>
      <c r="L36" s="18">
        <f ca="1">Assumption!$O$40*L14</f>
        <v>400</v>
      </c>
      <c r="M36" s="18">
        <f ca="1">Assumption!$O$40*M14</f>
        <v>400</v>
      </c>
      <c r="N36" s="18">
        <f ca="1">Assumption!$O$40*N14</f>
        <v>400</v>
      </c>
      <c r="O36" s="18">
        <f ca="1">Assumption!$O$40*O14</f>
        <v>400</v>
      </c>
      <c r="P36" s="195">
        <f t="shared" ca="1" si="1"/>
        <v>4800</v>
      </c>
    </row>
    <row r="37" spans="2:16" ht="13.9" outlineLevel="1" x14ac:dyDescent="0.3">
      <c r="B37" s="60" t="s">
        <v>219</v>
      </c>
      <c r="C37" s="33"/>
      <c r="D37" s="18">
        <f>Input!C380</f>
        <v>800</v>
      </c>
      <c r="E37" s="18">
        <f>Input!D380</f>
        <v>750</v>
      </c>
      <c r="F37" s="18">
        <f>Input!E380</f>
        <v>700</v>
      </c>
      <c r="G37" s="18">
        <f>Input!F380</f>
        <v>700</v>
      </c>
      <c r="H37" s="18">
        <f>Input!G380</f>
        <v>750</v>
      </c>
      <c r="I37" s="18">
        <f>Input!H380</f>
        <v>0</v>
      </c>
      <c r="J37" s="18">
        <f>Input!I380</f>
        <v>0</v>
      </c>
      <c r="K37" s="18">
        <f>Input!J380</f>
        <v>0</v>
      </c>
      <c r="L37" s="18">
        <f>Input!K380</f>
        <v>0</v>
      </c>
      <c r="M37" s="18">
        <f>Input!L380</f>
        <v>0</v>
      </c>
      <c r="N37" s="18">
        <f>Input!M380</f>
        <v>0</v>
      </c>
      <c r="O37" s="18">
        <f>Input!N380</f>
        <v>0</v>
      </c>
      <c r="P37" s="195">
        <f t="shared" si="1"/>
        <v>3700</v>
      </c>
    </row>
    <row r="38" spans="2:16" ht="13.9" outlineLevel="1" x14ac:dyDescent="0.3">
      <c r="B38" s="60" t="s">
        <v>220</v>
      </c>
      <c r="C38" s="33"/>
      <c r="D38" s="64">
        <f ca="1">D37-D33</f>
        <v>-30.977923497267739</v>
      </c>
      <c r="E38" s="64">
        <f t="shared" ref="E38" ca="1" si="20">E37-E33</f>
        <v>-80.977923497267739</v>
      </c>
      <c r="F38" s="64">
        <f t="shared" ref="F38" ca="1" si="21">F37-F33</f>
        <v>-130.97792349726774</v>
      </c>
      <c r="G38" s="64">
        <f t="shared" ref="G38" ca="1" si="22">G37-G33</f>
        <v>-130.97792349726774</v>
      </c>
      <c r="H38" s="64">
        <f t="shared" ref="H38" ca="1" si="23">H37-H33</f>
        <v>-80.977923497267739</v>
      </c>
      <c r="I38" s="64">
        <f t="shared" ref="I38" ca="1" si="24">I37-I33</f>
        <v>-830.97792349726774</v>
      </c>
      <c r="J38" s="64">
        <f t="shared" ref="J38" ca="1" si="25">J37-J33</f>
        <v>-830.97792349726774</v>
      </c>
      <c r="K38" s="64">
        <f t="shared" ref="K38" ca="1" si="26">K37-K33</f>
        <v>-830.97792349726774</v>
      </c>
      <c r="L38" s="64">
        <f t="shared" ref="L38" ca="1" si="27">L37-L33</f>
        <v>-830.97792349726774</v>
      </c>
      <c r="M38" s="64">
        <f t="shared" ref="M38" ca="1" si="28">M37-M33</f>
        <v>-830.97792349726774</v>
      </c>
      <c r="N38" s="64">
        <f t="shared" ref="N38" ca="1" si="29">N37-N33</f>
        <v>-830.97792349726774</v>
      </c>
      <c r="O38" s="64">
        <f t="shared" ref="O38" ca="1" si="30">O37-O33</f>
        <v>-830.97792349726774</v>
      </c>
      <c r="P38" s="195">
        <f t="shared" ca="1" si="1"/>
        <v>-6271.735081967212</v>
      </c>
    </row>
    <row r="39" spans="2:16" ht="13.9" x14ac:dyDescent="0.3">
      <c r="B39" s="33"/>
      <c r="C39" s="33"/>
      <c r="D39" s="18"/>
      <c r="E39" s="18"/>
      <c r="F39" s="18"/>
      <c r="G39" s="18"/>
      <c r="H39" s="18"/>
      <c r="I39" s="18"/>
      <c r="J39" s="18"/>
      <c r="K39" s="18"/>
      <c r="L39" s="18"/>
      <c r="M39" s="18"/>
      <c r="N39" s="18"/>
      <c r="O39" s="18"/>
      <c r="P39" s="195"/>
    </row>
    <row r="40" spans="2:16" s="6" customFormat="1" ht="13.9" x14ac:dyDescent="0.3">
      <c r="B40" s="6" t="s">
        <v>13</v>
      </c>
      <c r="D40" s="9">
        <f t="shared" ref="D40:O40" ca="1" si="31">D11-D18</f>
        <v>388607.76</v>
      </c>
      <c r="E40" s="9">
        <f t="shared" ca="1" si="31"/>
        <v>388607.76</v>
      </c>
      <c r="F40" s="9">
        <f t="shared" ca="1" si="31"/>
        <v>388607.76</v>
      </c>
      <c r="G40" s="9">
        <f t="shared" ca="1" si="31"/>
        <v>407607.76</v>
      </c>
      <c r="H40" s="9">
        <f t="shared" ca="1" si="31"/>
        <v>407607.76</v>
      </c>
      <c r="I40" s="9">
        <f t="shared" ca="1" si="31"/>
        <v>407607.76</v>
      </c>
      <c r="J40" s="9">
        <f t="shared" ca="1" si="31"/>
        <v>436107.76</v>
      </c>
      <c r="K40" s="9">
        <f t="shared" ca="1" si="31"/>
        <v>436107.76</v>
      </c>
      <c r="L40" s="9">
        <f t="shared" ca="1" si="31"/>
        <v>436107.76</v>
      </c>
      <c r="M40" s="9">
        <f t="shared" ca="1" si="31"/>
        <v>445607.76</v>
      </c>
      <c r="N40" s="9">
        <f t="shared" ca="1" si="31"/>
        <v>445607.76</v>
      </c>
      <c r="O40" s="9">
        <f t="shared" ca="1" si="31"/>
        <v>445607.76</v>
      </c>
      <c r="P40" s="233">
        <f t="shared" ca="1" si="1"/>
        <v>5033793.1199999992</v>
      </c>
    </row>
    <row r="41" spans="2:16" ht="13.9" x14ac:dyDescent="0.3">
      <c r="D41" s="2"/>
      <c r="E41" s="2"/>
      <c r="F41" s="2"/>
      <c r="G41" s="2"/>
      <c r="H41" s="2"/>
      <c r="I41" s="2"/>
      <c r="J41" s="2"/>
      <c r="K41" s="2"/>
      <c r="L41" s="2"/>
      <c r="M41" s="2"/>
      <c r="N41" s="2"/>
      <c r="O41" s="2"/>
      <c r="P41" s="195"/>
    </row>
    <row r="42" spans="2:16" ht="13.9" x14ac:dyDescent="0.3">
      <c r="B42" s="55" t="s">
        <v>71</v>
      </c>
      <c r="C42" s="6"/>
      <c r="D42" s="9">
        <f ca="1">SUM(D43:D44)</f>
        <v>11041.666666666666</v>
      </c>
      <c r="E42" s="9">
        <f t="shared" ref="E42:O42" ca="1" si="32">SUM(E43:E44)</f>
        <v>11041.666666666666</v>
      </c>
      <c r="F42" s="9">
        <f t="shared" ca="1" si="32"/>
        <v>11041.666666666666</v>
      </c>
      <c r="G42" s="9">
        <f t="shared" ca="1" si="32"/>
        <v>11041.666666666666</v>
      </c>
      <c r="H42" s="9">
        <f t="shared" ca="1" si="32"/>
        <v>11041.666666666666</v>
      </c>
      <c r="I42" s="9">
        <f t="shared" ca="1" si="32"/>
        <v>11041.666666666666</v>
      </c>
      <c r="J42" s="9">
        <f t="shared" ca="1" si="32"/>
        <v>11041.666666666666</v>
      </c>
      <c r="K42" s="9">
        <f t="shared" ca="1" si="32"/>
        <v>11041.666666666666</v>
      </c>
      <c r="L42" s="9">
        <f t="shared" ca="1" si="32"/>
        <v>11041.666666666666</v>
      </c>
      <c r="M42" s="9">
        <f t="shared" ca="1" si="32"/>
        <v>11041.666666666666</v>
      </c>
      <c r="N42" s="9">
        <f t="shared" ca="1" si="32"/>
        <v>11041.666666666666</v>
      </c>
      <c r="O42" s="9">
        <f t="shared" ca="1" si="32"/>
        <v>11041.666666666666</v>
      </c>
      <c r="P42" s="233">
        <f t="shared" ca="1" si="1"/>
        <v>132500.00000000003</v>
      </c>
    </row>
    <row r="43" spans="2:16" ht="13.9" x14ac:dyDescent="0.3">
      <c r="B43" s="33" t="str">
        <f>Assumption!B18</f>
        <v>Rental income</v>
      </c>
      <c r="C43" s="33"/>
      <c r="D43" s="2">
        <f ca="1">Assumption!$O$27</f>
        <v>11000</v>
      </c>
      <c r="E43" s="2">
        <f ca="1">Assumption!$O$27</f>
        <v>11000</v>
      </c>
      <c r="F43" s="2">
        <f ca="1">Assumption!$O$27</f>
        <v>11000</v>
      </c>
      <c r="G43" s="2">
        <f ca="1">Assumption!$O$27</f>
        <v>11000</v>
      </c>
      <c r="H43" s="2">
        <f ca="1">Assumption!$O$27</f>
        <v>11000</v>
      </c>
      <c r="I43" s="2">
        <f ca="1">Assumption!$O$27</f>
        <v>11000</v>
      </c>
      <c r="J43" s="2">
        <f ca="1">Assumption!$O$27</f>
        <v>11000</v>
      </c>
      <c r="K43" s="2">
        <f ca="1">Assumption!$O$27</f>
        <v>11000</v>
      </c>
      <c r="L43" s="2">
        <f ca="1">Assumption!$O$27</f>
        <v>11000</v>
      </c>
      <c r="M43" s="2">
        <f ca="1">Assumption!$O$27</f>
        <v>11000</v>
      </c>
      <c r="N43" s="2">
        <f ca="1">Assumption!$O$27</f>
        <v>11000</v>
      </c>
      <c r="O43" s="2">
        <f ca="1">Assumption!$O$27</f>
        <v>11000</v>
      </c>
      <c r="P43" s="195">
        <f t="shared" ca="1" si="1"/>
        <v>132000</v>
      </c>
    </row>
    <row r="44" spans="2:16" ht="13.9" x14ac:dyDescent="0.3">
      <c r="B44" s="33" t="str">
        <f>Assumption!B19</f>
        <v>Interest earned</v>
      </c>
      <c r="C44" s="33"/>
      <c r="D44" s="2">
        <f ca="1">Assumption!$O$28/12</f>
        <v>41.666666666666664</v>
      </c>
      <c r="E44" s="2">
        <f ca="1">Assumption!$O$28/12</f>
        <v>41.666666666666664</v>
      </c>
      <c r="F44" s="2">
        <f ca="1">Assumption!$O$28/12</f>
        <v>41.666666666666664</v>
      </c>
      <c r="G44" s="2">
        <f ca="1">Assumption!$O$28/12</f>
        <v>41.666666666666664</v>
      </c>
      <c r="H44" s="2">
        <f ca="1">Assumption!$O$28/12</f>
        <v>41.666666666666664</v>
      </c>
      <c r="I44" s="2">
        <f ca="1">Assumption!$O$28/12</f>
        <v>41.666666666666664</v>
      </c>
      <c r="J44" s="2">
        <f ca="1">Assumption!$O$28/12</f>
        <v>41.666666666666664</v>
      </c>
      <c r="K44" s="2">
        <f ca="1">Assumption!$O$28/12</f>
        <v>41.666666666666664</v>
      </c>
      <c r="L44" s="2">
        <f ca="1">Assumption!$O$28/12</f>
        <v>41.666666666666664</v>
      </c>
      <c r="M44" s="2">
        <f ca="1">Assumption!$O$28/12</f>
        <v>41.666666666666664</v>
      </c>
      <c r="N44" s="2">
        <f ca="1">Assumption!$O$28/12</f>
        <v>41.666666666666664</v>
      </c>
      <c r="O44" s="2">
        <f ca="1">Assumption!$O$28/12</f>
        <v>41.666666666666664</v>
      </c>
      <c r="P44" s="195">
        <f t="shared" ca="1" si="1"/>
        <v>500.00000000000006</v>
      </c>
    </row>
    <row r="45" spans="2:16" ht="13.9" outlineLevel="1" x14ac:dyDescent="0.3">
      <c r="B45" s="60" t="s">
        <v>219</v>
      </c>
      <c r="C45" s="33"/>
      <c r="D45" s="15">
        <f>Input!C381</f>
        <v>11000</v>
      </c>
      <c r="E45" s="15">
        <f>Input!D381</f>
        <v>11000</v>
      </c>
      <c r="F45" s="15">
        <f>Input!E381</f>
        <v>11000</v>
      </c>
      <c r="G45" s="15">
        <f>Input!F381</f>
        <v>11000</v>
      </c>
      <c r="H45" s="15">
        <f>Input!G381</f>
        <v>11000</v>
      </c>
      <c r="I45" s="15">
        <f>Input!H381</f>
        <v>0</v>
      </c>
      <c r="J45" s="15">
        <f>Input!I381</f>
        <v>0</v>
      </c>
      <c r="K45" s="15">
        <f>Input!J381</f>
        <v>0</v>
      </c>
      <c r="L45" s="15">
        <f>Input!K381</f>
        <v>0</v>
      </c>
      <c r="M45" s="15">
        <f>Input!L381</f>
        <v>0</v>
      </c>
      <c r="N45" s="15">
        <f>Input!M381</f>
        <v>0</v>
      </c>
      <c r="O45" s="15">
        <f>Input!N381</f>
        <v>0</v>
      </c>
      <c r="P45" s="195">
        <f t="shared" ref="P45:P46" si="33">SUM(D45:O45)</f>
        <v>55000</v>
      </c>
    </row>
    <row r="46" spans="2:16" ht="13.9" outlineLevel="1" x14ac:dyDescent="0.3">
      <c r="B46" s="60" t="s">
        <v>220</v>
      </c>
      <c r="C46" s="33"/>
      <c r="D46" s="63">
        <f ca="1">D45-D42</f>
        <v>-41.66666666666606</v>
      </c>
      <c r="E46" s="63">
        <f t="shared" ref="E46:O46" ca="1" si="34">E45-E42</f>
        <v>-41.66666666666606</v>
      </c>
      <c r="F46" s="63">
        <f t="shared" ca="1" si="34"/>
        <v>-41.66666666666606</v>
      </c>
      <c r="G46" s="63">
        <f t="shared" ca="1" si="34"/>
        <v>-41.66666666666606</v>
      </c>
      <c r="H46" s="63">
        <f t="shared" ca="1" si="34"/>
        <v>-41.66666666666606</v>
      </c>
      <c r="I46" s="63">
        <f t="shared" ca="1" si="34"/>
        <v>-11041.666666666666</v>
      </c>
      <c r="J46" s="63">
        <f t="shared" ca="1" si="34"/>
        <v>-11041.666666666666</v>
      </c>
      <c r="K46" s="63">
        <f t="shared" ca="1" si="34"/>
        <v>-11041.666666666666</v>
      </c>
      <c r="L46" s="63">
        <f t="shared" ca="1" si="34"/>
        <v>-11041.666666666666</v>
      </c>
      <c r="M46" s="63">
        <f t="shared" ca="1" si="34"/>
        <v>-11041.666666666666</v>
      </c>
      <c r="N46" s="63">
        <f t="shared" ca="1" si="34"/>
        <v>-11041.666666666666</v>
      </c>
      <c r="O46" s="63">
        <f t="shared" ca="1" si="34"/>
        <v>-11041.666666666666</v>
      </c>
      <c r="P46" s="195">
        <f t="shared" ca="1" si="33"/>
        <v>-77500</v>
      </c>
    </row>
    <row r="47" spans="2:16" ht="13.9" x14ac:dyDescent="0.3">
      <c r="D47" s="2"/>
      <c r="E47" s="2"/>
      <c r="F47" s="2"/>
      <c r="G47" s="2"/>
      <c r="H47" s="2"/>
      <c r="I47" s="2"/>
      <c r="J47" s="2"/>
      <c r="K47" s="2"/>
      <c r="L47" s="2"/>
      <c r="M47" s="2"/>
      <c r="N47" s="2"/>
      <c r="O47" s="2"/>
      <c r="P47" s="195"/>
    </row>
    <row r="48" spans="2:16" s="6" customFormat="1" ht="13.9" x14ac:dyDescent="0.3">
      <c r="B48" s="55" t="s">
        <v>122</v>
      </c>
      <c r="D48" s="9">
        <f t="shared" ref="D48:O48" ca="1" si="35">SUM(D49:D63)</f>
        <v>328810.61118179292</v>
      </c>
      <c r="E48" s="9">
        <f t="shared" ca="1" si="35"/>
        <v>328810.61118179292</v>
      </c>
      <c r="F48" s="9">
        <f t="shared" ca="1" si="35"/>
        <v>328810.61118179292</v>
      </c>
      <c r="G48" s="9">
        <f t="shared" ca="1" si="35"/>
        <v>328810.61118179292</v>
      </c>
      <c r="H48" s="9">
        <f t="shared" ca="1" si="35"/>
        <v>328810.61118179292</v>
      </c>
      <c r="I48" s="9">
        <f t="shared" ca="1" si="35"/>
        <v>328810.61118179292</v>
      </c>
      <c r="J48" s="9">
        <f t="shared" ca="1" si="35"/>
        <v>328810.61118179292</v>
      </c>
      <c r="K48" s="9">
        <f t="shared" ca="1" si="35"/>
        <v>328810.61118179292</v>
      </c>
      <c r="L48" s="9">
        <f t="shared" ca="1" si="35"/>
        <v>328810.61118179292</v>
      </c>
      <c r="M48" s="9">
        <f t="shared" ca="1" si="35"/>
        <v>328810.61118179292</v>
      </c>
      <c r="N48" s="9">
        <f t="shared" ca="1" si="35"/>
        <v>328810.61118179292</v>
      </c>
      <c r="O48" s="9">
        <f t="shared" ca="1" si="35"/>
        <v>328810.61118179292</v>
      </c>
      <c r="P48" s="233">
        <f t="shared" ca="1" si="1"/>
        <v>3945727.3341815141</v>
      </c>
    </row>
    <row r="49" spans="2:16" ht="13.9" x14ac:dyDescent="0.3">
      <c r="B49" s="34" t="str">
        <f>Assumption!B32</f>
        <v>Accounting and legal</v>
      </c>
      <c r="C49" s="34"/>
      <c r="D49" s="2">
        <f ca="1">Assumption!$O$42/12</f>
        <v>250</v>
      </c>
      <c r="E49" s="2">
        <f ca="1">Assumption!$O$42/12</f>
        <v>250</v>
      </c>
      <c r="F49" s="2">
        <f ca="1">Assumption!$O$42/12</f>
        <v>250</v>
      </c>
      <c r="G49" s="2">
        <f ca="1">Assumption!$O$42/12</f>
        <v>250</v>
      </c>
      <c r="H49" s="2">
        <f ca="1">Assumption!$O$42/12</f>
        <v>250</v>
      </c>
      <c r="I49" s="2">
        <f ca="1">Assumption!$O$42/12</f>
        <v>250</v>
      </c>
      <c r="J49" s="2">
        <f ca="1">Assumption!$O$42/12</f>
        <v>250</v>
      </c>
      <c r="K49" s="2">
        <f ca="1">Assumption!$O$42/12</f>
        <v>250</v>
      </c>
      <c r="L49" s="2">
        <f ca="1">Assumption!$O$42/12</f>
        <v>250</v>
      </c>
      <c r="M49" s="2">
        <f ca="1">Assumption!$O$42/12</f>
        <v>250</v>
      </c>
      <c r="N49" s="2">
        <f ca="1">Assumption!$O$42/12</f>
        <v>250</v>
      </c>
      <c r="O49" s="2">
        <f ca="1">Assumption!$O$42/12</f>
        <v>250</v>
      </c>
      <c r="P49" s="195">
        <f t="shared" ca="1" si="1"/>
        <v>3000</v>
      </c>
    </row>
    <row r="50" spans="2:16" ht="13.9" x14ac:dyDescent="0.3">
      <c r="B50" s="34" t="str">
        <f>Assumption!B33</f>
        <v>Advertising</v>
      </c>
      <c r="C50" s="34"/>
      <c r="D50" s="2">
        <f ca="1">Assumption!$O$43/12</f>
        <v>833.33333333333337</v>
      </c>
      <c r="E50" s="2">
        <f ca="1">Assumption!$O$43/12</f>
        <v>833.33333333333337</v>
      </c>
      <c r="F50" s="2">
        <f ca="1">Assumption!$O$43/12</f>
        <v>833.33333333333337</v>
      </c>
      <c r="G50" s="2">
        <f ca="1">Assumption!$O$43/12</f>
        <v>833.33333333333337</v>
      </c>
      <c r="H50" s="2">
        <f ca="1">Assumption!$O$43/12</f>
        <v>833.33333333333337</v>
      </c>
      <c r="I50" s="2">
        <f ca="1">Assumption!$O$43/12</f>
        <v>833.33333333333337</v>
      </c>
      <c r="J50" s="2">
        <f ca="1">Assumption!$O$43/12</f>
        <v>833.33333333333337</v>
      </c>
      <c r="K50" s="2">
        <f ca="1">Assumption!$O$43/12</f>
        <v>833.33333333333337</v>
      </c>
      <c r="L50" s="2">
        <f ca="1">Assumption!$O$43/12</f>
        <v>833.33333333333337</v>
      </c>
      <c r="M50" s="2">
        <f ca="1">Assumption!$O$43/12</f>
        <v>833.33333333333337</v>
      </c>
      <c r="N50" s="2">
        <f ca="1">Assumption!$O$43/12</f>
        <v>833.33333333333337</v>
      </c>
      <c r="O50" s="2">
        <f ca="1">Assumption!$O$43/12</f>
        <v>833.33333333333337</v>
      </c>
      <c r="P50" s="195">
        <f t="shared" ca="1" si="1"/>
        <v>10000</v>
      </c>
    </row>
    <row r="51" spans="2:16" ht="13.9" x14ac:dyDescent="0.3">
      <c r="B51" s="34" t="str">
        <f>Assumption!B34</f>
        <v>Dues and subcriptions</v>
      </c>
      <c r="C51" s="34"/>
      <c r="D51" s="2">
        <f ca="1">Assumption!$O$44/12</f>
        <v>166.66666666666666</v>
      </c>
      <c r="E51" s="2">
        <f ca="1">Assumption!$O$44/12</f>
        <v>166.66666666666666</v>
      </c>
      <c r="F51" s="2">
        <f ca="1">Assumption!$O$44/12</f>
        <v>166.66666666666666</v>
      </c>
      <c r="G51" s="2">
        <f ca="1">Assumption!$O$44/12</f>
        <v>166.66666666666666</v>
      </c>
      <c r="H51" s="2">
        <f ca="1">Assumption!$O$44/12</f>
        <v>166.66666666666666</v>
      </c>
      <c r="I51" s="2">
        <f ca="1">Assumption!$O$44/12</f>
        <v>166.66666666666666</v>
      </c>
      <c r="J51" s="2">
        <f ca="1">Assumption!$O$44/12</f>
        <v>166.66666666666666</v>
      </c>
      <c r="K51" s="2">
        <f ca="1">Assumption!$O$44/12</f>
        <v>166.66666666666666</v>
      </c>
      <c r="L51" s="2">
        <f ca="1">Assumption!$O$44/12</f>
        <v>166.66666666666666</v>
      </c>
      <c r="M51" s="2">
        <f ca="1">Assumption!$O$44/12</f>
        <v>166.66666666666666</v>
      </c>
      <c r="N51" s="2">
        <f ca="1">Assumption!$O$44/12</f>
        <v>166.66666666666666</v>
      </c>
      <c r="O51" s="2">
        <f ca="1">Assumption!$O$44/12</f>
        <v>166.66666666666666</v>
      </c>
      <c r="P51" s="195">
        <f t="shared" ca="1" si="1"/>
        <v>2000.0000000000002</v>
      </c>
    </row>
    <row r="52" spans="2:16" ht="13.9" x14ac:dyDescent="0.3">
      <c r="B52" s="34" t="str">
        <f>Assumption!B35</f>
        <v>Insurance</v>
      </c>
      <c r="C52" s="34"/>
      <c r="D52" s="2">
        <f ca="1">Assumption!$O$45/12</f>
        <v>833.33333333333337</v>
      </c>
      <c r="E52" s="2">
        <f ca="1">Assumption!$O$45/12</f>
        <v>833.33333333333337</v>
      </c>
      <c r="F52" s="2">
        <f ca="1">Assumption!$O$45/12</f>
        <v>833.33333333333337</v>
      </c>
      <c r="G52" s="2">
        <f ca="1">Assumption!$O$45/12</f>
        <v>833.33333333333337</v>
      </c>
      <c r="H52" s="2">
        <f ca="1">Assumption!$O$45/12</f>
        <v>833.33333333333337</v>
      </c>
      <c r="I52" s="2">
        <f ca="1">Assumption!$O$45/12</f>
        <v>833.33333333333337</v>
      </c>
      <c r="J52" s="2">
        <f ca="1">Assumption!$O$45/12</f>
        <v>833.33333333333337</v>
      </c>
      <c r="K52" s="2">
        <f ca="1">Assumption!$O$45/12</f>
        <v>833.33333333333337</v>
      </c>
      <c r="L52" s="2">
        <f ca="1">Assumption!$O$45/12</f>
        <v>833.33333333333337</v>
      </c>
      <c r="M52" s="2">
        <f ca="1">Assumption!$O$45/12</f>
        <v>833.33333333333337</v>
      </c>
      <c r="N52" s="2">
        <f ca="1">Assumption!$O$45/12</f>
        <v>833.33333333333337</v>
      </c>
      <c r="O52" s="2">
        <f ca="1">Assumption!$O$45/12</f>
        <v>833.33333333333337</v>
      </c>
      <c r="P52" s="195">
        <f t="shared" ca="1" si="1"/>
        <v>10000</v>
      </c>
    </row>
    <row r="53" spans="2:16" ht="13.9" x14ac:dyDescent="0.3">
      <c r="B53" s="34" t="str">
        <f>Assumption!B36</f>
        <v>Office supplies</v>
      </c>
      <c r="C53" s="34"/>
      <c r="D53" s="2">
        <f ca="1">Assumption!$O$46/12</f>
        <v>4166.666666666667</v>
      </c>
      <c r="E53" s="2">
        <f ca="1">Assumption!$O$46/12</f>
        <v>4166.666666666667</v>
      </c>
      <c r="F53" s="2">
        <f ca="1">Assumption!$O$46/12</f>
        <v>4166.666666666667</v>
      </c>
      <c r="G53" s="2">
        <f ca="1">Assumption!$O$46/12</f>
        <v>4166.666666666667</v>
      </c>
      <c r="H53" s="2">
        <f ca="1">Assumption!$O$46/12</f>
        <v>4166.666666666667</v>
      </c>
      <c r="I53" s="2">
        <f ca="1">Assumption!$O$46/12</f>
        <v>4166.666666666667</v>
      </c>
      <c r="J53" s="2">
        <f ca="1">Assumption!$O$46/12</f>
        <v>4166.666666666667</v>
      </c>
      <c r="K53" s="2">
        <f ca="1">Assumption!$O$46/12</f>
        <v>4166.666666666667</v>
      </c>
      <c r="L53" s="2">
        <f ca="1">Assumption!$O$46/12</f>
        <v>4166.666666666667</v>
      </c>
      <c r="M53" s="2">
        <f ca="1">Assumption!$O$46/12</f>
        <v>4166.666666666667</v>
      </c>
      <c r="N53" s="2">
        <f ca="1">Assumption!$O$46/12</f>
        <v>4166.666666666667</v>
      </c>
      <c r="O53" s="2">
        <f ca="1">Assumption!$O$46/12</f>
        <v>4166.666666666667</v>
      </c>
      <c r="P53" s="195">
        <f t="shared" ca="1" si="1"/>
        <v>49999.999999999993</v>
      </c>
    </row>
    <row r="54" spans="2:16" ht="13.9" x14ac:dyDescent="0.3">
      <c r="B54" s="34" t="str">
        <f>Assumption!B37</f>
        <v>Postage</v>
      </c>
      <c r="C54" s="34"/>
      <c r="D54" s="2">
        <f ca="1">Assumption!$O$47/12</f>
        <v>208.33333333333334</v>
      </c>
      <c r="E54" s="2">
        <f ca="1">Assumption!$O$47/12</f>
        <v>208.33333333333334</v>
      </c>
      <c r="F54" s="2">
        <f ca="1">Assumption!$O$47/12</f>
        <v>208.33333333333334</v>
      </c>
      <c r="G54" s="2">
        <f ca="1">Assumption!$O$47/12</f>
        <v>208.33333333333334</v>
      </c>
      <c r="H54" s="2">
        <f ca="1">Assumption!$O$47/12</f>
        <v>208.33333333333334</v>
      </c>
      <c r="I54" s="2">
        <f ca="1">Assumption!$O$47/12</f>
        <v>208.33333333333334</v>
      </c>
      <c r="J54" s="2">
        <f ca="1">Assumption!$O$47/12</f>
        <v>208.33333333333334</v>
      </c>
      <c r="K54" s="2">
        <f ca="1">Assumption!$O$47/12</f>
        <v>208.33333333333334</v>
      </c>
      <c r="L54" s="2">
        <f ca="1">Assumption!$O$47/12</f>
        <v>208.33333333333334</v>
      </c>
      <c r="M54" s="2">
        <f ca="1">Assumption!$O$47/12</f>
        <v>208.33333333333334</v>
      </c>
      <c r="N54" s="2">
        <f ca="1">Assumption!$O$47/12</f>
        <v>208.33333333333334</v>
      </c>
      <c r="O54" s="2">
        <f ca="1">Assumption!$O$47/12</f>
        <v>208.33333333333334</v>
      </c>
      <c r="P54" s="195">
        <f t="shared" ca="1" si="1"/>
        <v>2500</v>
      </c>
    </row>
    <row r="55" spans="2:16" ht="13.9" x14ac:dyDescent="0.3">
      <c r="B55" s="34" t="str">
        <f>Assumption!B38</f>
        <v>Office rental</v>
      </c>
      <c r="C55" s="34"/>
      <c r="D55" s="23">
        <f ca="1">Assumption!$O$48</f>
        <v>17000</v>
      </c>
      <c r="E55" s="23">
        <f ca="1">Assumption!$O$48</f>
        <v>17000</v>
      </c>
      <c r="F55" s="23">
        <f ca="1">Assumption!$O$48</f>
        <v>17000</v>
      </c>
      <c r="G55" s="23">
        <f ca="1">Assumption!$O$48</f>
        <v>17000</v>
      </c>
      <c r="H55" s="23">
        <f ca="1">Assumption!$O$48</f>
        <v>17000</v>
      </c>
      <c r="I55" s="23">
        <f ca="1">Assumption!$O$48</f>
        <v>17000</v>
      </c>
      <c r="J55" s="23">
        <f ca="1">Assumption!$O$48</f>
        <v>17000</v>
      </c>
      <c r="K55" s="23">
        <f ca="1">Assumption!$O$48</f>
        <v>17000</v>
      </c>
      <c r="L55" s="23">
        <f ca="1">Assumption!$O$48</f>
        <v>17000</v>
      </c>
      <c r="M55" s="23">
        <f ca="1">Assumption!$O$48</f>
        <v>17000</v>
      </c>
      <c r="N55" s="23">
        <f ca="1">Assumption!$O$48</f>
        <v>17000</v>
      </c>
      <c r="O55" s="23">
        <f ca="1">Assumption!$O$48</f>
        <v>17000</v>
      </c>
      <c r="P55" s="195">
        <f t="shared" ca="1" si="1"/>
        <v>204000</v>
      </c>
    </row>
    <row r="56" spans="2:16" ht="13.9" x14ac:dyDescent="0.3">
      <c r="B56" s="34" t="str">
        <f>Assumption!B39</f>
        <v>Research and development</v>
      </c>
      <c r="C56" s="34"/>
      <c r="D56" s="2">
        <f ca="1">Assumption!$O$49/12</f>
        <v>41666.666666666664</v>
      </c>
      <c r="E56" s="2">
        <f ca="1">Assumption!$O$49/12</f>
        <v>41666.666666666664</v>
      </c>
      <c r="F56" s="2">
        <f ca="1">Assumption!$O$49/12</f>
        <v>41666.666666666664</v>
      </c>
      <c r="G56" s="2">
        <f ca="1">Assumption!$O$49/12</f>
        <v>41666.666666666664</v>
      </c>
      <c r="H56" s="2">
        <f ca="1">Assumption!$O$49/12</f>
        <v>41666.666666666664</v>
      </c>
      <c r="I56" s="2">
        <f ca="1">Assumption!$O$49/12</f>
        <v>41666.666666666664</v>
      </c>
      <c r="J56" s="2">
        <f ca="1">Assumption!$O$49/12</f>
        <v>41666.666666666664</v>
      </c>
      <c r="K56" s="2">
        <f ca="1">Assumption!$O$49/12</f>
        <v>41666.666666666664</v>
      </c>
      <c r="L56" s="2">
        <f ca="1">Assumption!$O$49/12</f>
        <v>41666.666666666664</v>
      </c>
      <c r="M56" s="2">
        <f ca="1">Assumption!$O$49/12</f>
        <v>41666.666666666664</v>
      </c>
      <c r="N56" s="2">
        <f ca="1">Assumption!$O$49/12</f>
        <v>41666.666666666664</v>
      </c>
      <c r="O56" s="2">
        <f ca="1">Assumption!$O$49/12</f>
        <v>41666.666666666664</v>
      </c>
      <c r="P56" s="195">
        <f t="shared" ca="1" si="1"/>
        <v>500000.00000000006</v>
      </c>
    </row>
    <row r="57" spans="2:16" ht="13.9" x14ac:dyDescent="0.3">
      <c r="B57" s="34" t="str">
        <f>Assumption!B40</f>
        <v>Salaries and wages</v>
      </c>
      <c r="C57" s="34"/>
      <c r="D57" s="23">
        <f ca="1">Assumption!$O$52*(1+Assumption!$O$53)/12</f>
        <v>240774.16480628029</v>
      </c>
      <c r="E57" s="23">
        <f ca="1">Assumption!$O$52*(1+Assumption!$O$53)/12</f>
        <v>240774.16480628029</v>
      </c>
      <c r="F57" s="23">
        <f ca="1">Assumption!$O$52*(1+Assumption!$O$53)/12</f>
        <v>240774.16480628029</v>
      </c>
      <c r="G57" s="23">
        <f ca="1">Assumption!$O$52*(1+Assumption!$O$53)/12</f>
        <v>240774.16480628029</v>
      </c>
      <c r="H57" s="23">
        <f ca="1">Assumption!$O$52*(1+Assumption!$O$53)/12</f>
        <v>240774.16480628029</v>
      </c>
      <c r="I57" s="23">
        <f ca="1">Assumption!$O$52*(1+Assumption!$O$53)/12</f>
        <v>240774.16480628029</v>
      </c>
      <c r="J57" s="23">
        <f ca="1">Assumption!$O$52*(1+Assumption!$O$53)/12</f>
        <v>240774.16480628029</v>
      </c>
      <c r="K57" s="23">
        <f ca="1">Assumption!$O$52*(1+Assumption!$O$53)/12</f>
        <v>240774.16480628029</v>
      </c>
      <c r="L57" s="23">
        <f ca="1">Assumption!$O$52*(1+Assumption!$O$53)/12</f>
        <v>240774.16480628029</v>
      </c>
      <c r="M57" s="23">
        <f ca="1">Assumption!$O$52*(1+Assumption!$O$53)/12</f>
        <v>240774.16480628029</v>
      </c>
      <c r="N57" s="23">
        <f ca="1">Assumption!$O$52*(1+Assumption!$O$53)/12</f>
        <v>240774.16480628029</v>
      </c>
      <c r="O57" s="23">
        <f ca="1">Assumption!$O$52*(1+Assumption!$O$53)/12</f>
        <v>240774.16480628029</v>
      </c>
      <c r="P57" s="195">
        <f t="shared" ca="1" si="1"/>
        <v>2889289.9776753634</v>
      </c>
    </row>
    <row r="58" spans="2:16" ht="13.9" x14ac:dyDescent="0.3">
      <c r="B58" s="34" t="str">
        <f>Assumption!B41</f>
        <v>Taxes and licences</v>
      </c>
      <c r="C58" s="34"/>
      <c r="D58" s="23">
        <f ca="1">Assumption!$O$55/12</f>
        <v>416.66666666666669</v>
      </c>
      <c r="E58" s="23">
        <f ca="1">Assumption!$O$55/12</f>
        <v>416.66666666666669</v>
      </c>
      <c r="F58" s="23">
        <f ca="1">Assumption!$O$55/12</f>
        <v>416.66666666666669</v>
      </c>
      <c r="G58" s="23">
        <f ca="1">Assumption!$O$55/12</f>
        <v>416.66666666666669</v>
      </c>
      <c r="H58" s="23">
        <f ca="1">Assumption!$O$55/12</f>
        <v>416.66666666666669</v>
      </c>
      <c r="I58" s="23">
        <f ca="1">Assumption!$O$55/12</f>
        <v>416.66666666666669</v>
      </c>
      <c r="J58" s="23">
        <f ca="1">Assumption!$O$55/12</f>
        <v>416.66666666666669</v>
      </c>
      <c r="K58" s="23">
        <f ca="1">Assumption!$O$55/12</f>
        <v>416.66666666666669</v>
      </c>
      <c r="L58" s="23">
        <f ca="1">Assumption!$O$55/12</f>
        <v>416.66666666666669</v>
      </c>
      <c r="M58" s="23">
        <f ca="1">Assumption!$O$55/12</f>
        <v>416.66666666666669</v>
      </c>
      <c r="N58" s="23">
        <f ca="1">Assumption!$O$55/12</f>
        <v>416.66666666666669</v>
      </c>
      <c r="O58" s="23">
        <f ca="1">Assumption!$O$55/12</f>
        <v>416.66666666666669</v>
      </c>
      <c r="P58" s="195">
        <f t="shared" ca="1" si="1"/>
        <v>5000</v>
      </c>
    </row>
    <row r="59" spans="2:16" ht="13.9" x14ac:dyDescent="0.3">
      <c r="B59" s="34" t="str">
        <f>Assumption!B42</f>
        <v>Telephone</v>
      </c>
      <c r="C59" s="34"/>
      <c r="D59" s="23">
        <f ca="1">Assumption!$O$58*(1+Assumption!$O$59)/12</f>
        <v>2190.6393404355022</v>
      </c>
      <c r="E59" s="23">
        <f ca="1">Assumption!$O$58*(1+Assumption!$O$59)/12</f>
        <v>2190.6393404355022</v>
      </c>
      <c r="F59" s="23">
        <f ca="1">Assumption!$O$58*(1+Assumption!$O$59)/12</f>
        <v>2190.6393404355022</v>
      </c>
      <c r="G59" s="23">
        <f ca="1">Assumption!$O$58*(1+Assumption!$O$59)/12</f>
        <v>2190.6393404355022</v>
      </c>
      <c r="H59" s="23">
        <f ca="1">Assumption!$O$58*(1+Assumption!$O$59)/12</f>
        <v>2190.6393404355022</v>
      </c>
      <c r="I59" s="23">
        <f ca="1">Assumption!$O$58*(1+Assumption!$O$59)/12</f>
        <v>2190.6393404355022</v>
      </c>
      <c r="J59" s="23">
        <f ca="1">Assumption!$O$58*(1+Assumption!$O$59)/12</f>
        <v>2190.6393404355022</v>
      </c>
      <c r="K59" s="23">
        <f ca="1">Assumption!$O$58*(1+Assumption!$O$59)/12</f>
        <v>2190.6393404355022</v>
      </c>
      <c r="L59" s="23">
        <f ca="1">Assumption!$O$58*(1+Assumption!$O$59)/12</f>
        <v>2190.6393404355022</v>
      </c>
      <c r="M59" s="23">
        <f ca="1">Assumption!$O$58*(1+Assumption!$O$59)/12</f>
        <v>2190.6393404355022</v>
      </c>
      <c r="N59" s="23">
        <f ca="1">Assumption!$O$58*(1+Assumption!$O$59)/12</f>
        <v>2190.6393404355022</v>
      </c>
      <c r="O59" s="23">
        <f ca="1">Assumption!$O$58*(1+Assumption!$O$59)/12</f>
        <v>2190.6393404355022</v>
      </c>
      <c r="P59" s="195">
        <f t="shared" ca="1" si="1"/>
        <v>26287.672085226033</v>
      </c>
    </row>
    <row r="60" spans="2:16" ht="13.9" x14ac:dyDescent="0.3">
      <c r="B60" s="34" t="str">
        <f>Assumption!B43</f>
        <v>Traveling</v>
      </c>
      <c r="C60" s="34"/>
      <c r="D60" s="23">
        <f ca="1">Assumption!$O$61/12</f>
        <v>2500</v>
      </c>
      <c r="E60" s="23">
        <f ca="1">Assumption!$O$61/12</f>
        <v>2500</v>
      </c>
      <c r="F60" s="23">
        <f ca="1">Assumption!$O$61/12</f>
        <v>2500</v>
      </c>
      <c r="G60" s="23">
        <f ca="1">Assumption!$O$61/12</f>
        <v>2500</v>
      </c>
      <c r="H60" s="23">
        <f ca="1">Assumption!$O$61/12</f>
        <v>2500</v>
      </c>
      <c r="I60" s="23">
        <f ca="1">Assumption!$O$61/12</f>
        <v>2500</v>
      </c>
      <c r="J60" s="23">
        <f ca="1">Assumption!$O$61/12</f>
        <v>2500</v>
      </c>
      <c r="K60" s="23">
        <f ca="1">Assumption!$O$61/12</f>
        <v>2500</v>
      </c>
      <c r="L60" s="23">
        <f ca="1">Assumption!$O$61/12</f>
        <v>2500</v>
      </c>
      <c r="M60" s="23">
        <f ca="1">Assumption!$O$61/12</f>
        <v>2500</v>
      </c>
      <c r="N60" s="23">
        <f ca="1">Assumption!$O$61/12</f>
        <v>2500</v>
      </c>
      <c r="O60" s="23">
        <f ca="1">Assumption!$O$61/12</f>
        <v>2500</v>
      </c>
      <c r="P60" s="195">
        <f t="shared" ca="1" si="1"/>
        <v>30000</v>
      </c>
    </row>
    <row r="61" spans="2:16" ht="13.9" x14ac:dyDescent="0.3">
      <c r="B61" s="34" t="str">
        <f>Assumption!B44</f>
        <v>Utilities</v>
      </c>
      <c r="C61" s="34"/>
      <c r="D61" s="23">
        <f ca="1">Assumption!$O$64*(1+Assumption!$O$65)/12</f>
        <v>8252.9747659792083</v>
      </c>
      <c r="E61" s="23">
        <f ca="1">Assumption!$O$64*(1+Assumption!$O$65)/12</f>
        <v>8252.9747659792083</v>
      </c>
      <c r="F61" s="23">
        <f ca="1">Assumption!$O$64*(1+Assumption!$O$65)/12</f>
        <v>8252.9747659792083</v>
      </c>
      <c r="G61" s="23">
        <f ca="1">Assumption!$O$64*(1+Assumption!$O$65)/12</f>
        <v>8252.9747659792083</v>
      </c>
      <c r="H61" s="23">
        <f ca="1">Assumption!$O$64*(1+Assumption!$O$65)/12</f>
        <v>8252.9747659792083</v>
      </c>
      <c r="I61" s="23">
        <f ca="1">Assumption!$O$64*(1+Assumption!$O$65)/12</f>
        <v>8252.9747659792083</v>
      </c>
      <c r="J61" s="23">
        <f ca="1">Assumption!$O$64*(1+Assumption!$O$65)/12</f>
        <v>8252.9747659792083</v>
      </c>
      <c r="K61" s="23">
        <f ca="1">Assumption!$O$64*(1+Assumption!$O$65)/12</f>
        <v>8252.9747659792083</v>
      </c>
      <c r="L61" s="23">
        <f ca="1">Assumption!$O$64*(1+Assumption!$O$65)/12</f>
        <v>8252.9747659792083</v>
      </c>
      <c r="M61" s="23">
        <f ca="1">Assumption!$O$64*(1+Assumption!$O$65)/12</f>
        <v>8252.9747659792083</v>
      </c>
      <c r="N61" s="23">
        <f ca="1">Assumption!$O$64*(1+Assumption!$O$65)/12</f>
        <v>8252.9747659792083</v>
      </c>
      <c r="O61" s="23">
        <f ca="1">Assumption!$O$64*(1+Assumption!$O$65)/12</f>
        <v>8252.9747659792083</v>
      </c>
      <c r="P61" s="195">
        <f t="shared" ca="1" si="1"/>
        <v>99035.697191750471</v>
      </c>
    </row>
    <row r="62" spans="2:16" ht="13.9" x14ac:dyDescent="0.3">
      <c r="B62" s="34" t="str">
        <f>Assumption!B45</f>
        <v>Web hosting and domains</v>
      </c>
      <c r="C62" s="34"/>
      <c r="D62" s="23">
        <f ca="1">Assumption!$O$67/12</f>
        <v>16.666666666666668</v>
      </c>
      <c r="E62" s="23">
        <f ca="1">Assumption!$O$67/12</f>
        <v>16.666666666666668</v>
      </c>
      <c r="F62" s="23">
        <f ca="1">Assumption!$O$67/12</f>
        <v>16.666666666666668</v>
      </c>
      <c r="G62" s="23">
        <f ca="1">Assumption!$O$67/12</f>
        <v>16.666666666666668</v>
      </c>
      <c r="H62" s="23">
        <f ca="1">Assumption!$O$67/12</f>
        <v>16.666666666666668</v>
      </c>
      <c r="I62" s="23">
        <f ca="1">Assumption!$O$67/12</f>
        <v>16.666666666666668</v>
      </c>
      <c r="J62" s="23">
        <f ca="1">Assumption!$O$67/12</f>
        <v>16.666666666666668</v>
      </c>
      <c r="K62" s="23">
        <f ca="1">Assumption!$O$67/12</f>
        <v>16.666666666666668</v>
      </c>
      <c r="L62" s="23">
        <f ca="1">Assumption!$O$67/12</f>
        <v>16.666666666666668</v>
      </c>
      <c r="M62" s="23">
        <f ca="1">Assumption!$O$67/12</f>
        <v>16.666666666666668</v>
      </c>
      <c r="N62" s="23">
        <f ca="1">Assumption!$O$67/12</f>
        <v>16.666666666666668</v>
      </c>
      <c r="O62" s="23">
        <f ca="1">Assumption!$O$67/12</f>
        <v>16.666666666666668</v>
      </c>
      <c r="P62" s="195">
        <f t="shared" ca="1" si="1"/>
        <v>199.99999999999997</v>
      </c>
    </row>
    <row r="63" spans="2:16" ht="13.9" x14ac:dyDescent="0.3">
      <c r="B63" s="34" t="str">
        <f>Assumption!B46</f>
        <v>Others</v>
      </c>
      <c r="C63" s="34"/>
      <c r="D63" s="23">
        <f ca="1">Assumption!$O$70*(1+Assumption!$O$71)/12</f>
        <v>9534.4989357645263</v>
      </c>
      <c r="E63" s="23">
        <f ca="1">Assumption!$O$70*(1+Assumption!$O$71)/12</f>
        <v>9534.4989357645263</v>
      </c>
      <c r="F63" s="23">
        <f ca="1">Assumption!$O$70*(1+Assumption!$O$71)/12</f>
        <v>9534.4989357645263</v>
      </c>
      <c r="G63" s="23">
        <f ca="1">Assumption!$O$70*(1+Assumption!$O$71)/12</f>
        <v>9534.4989357645263</v>
      </c>
      <c r="H63" s="23">
        <f ca="1">Assumption!$O$70*(1+Assumption!$O$71)/12</f>
        <v>9534.4989357645263</v>
      </c>
      <c r="I63" s="23">
        <f ca="1">Assumption!$O$70*(1+Assumption!$O$71)/12</f>
        <v>9534.4989357645263</v>
      </c>
      <c r="J63" s="23">
        <f ca="1">Assumption!$O$70*(1+Assumption!$O$71)/12</f>
        <v>9534.4989357645263</v>
      </c>
      <c r="K63" s="23">
        <f ca="1">Assumption!$O$70*(1+Assumption!$O$71)/12</f>
        <v>9534.4989357645263</v>
      </c>
      <c r="L63" s="23">
        <f ca="1">Assumption!$O$70*(1+Assumption!$O$71)/12</f>
        <v>9534.4989357645263</v>
      </c>
      <c r="M63" s="23">
        <f ca="1">Assumption!$O$70*(1+Assumption!$O$71)/12</f>
        <v>9534.4989357645263</v>
      </c>
      <c r="N63" s="23">
        <f ca="1">Assumption!$O$70*(1+Assumption!$O$71)/12</f>
        <v>9534.4989357645263</v>
      </c>
      <c r="O63" s="23">
        <f ca="1">Assumption!$O$70*(1+Assumption!$O$71)/12</f>
        <v>9534.4989357645263</v>
      </c>
      <c r="P63" s="195">
        <f t="shared" ca="1" si="1"/>
        <v>114413.98722917431</v>
      </c>
    </row>
    <row r="64" spans="2:16" ht="13.9" outlineLevel="1" x14ac:dyDescent="0.3">
      <c r="B64" s="60" t="s">
        <v>219</v>
      </c>
      <c r="C64" s="33"/>
      <c r="D64" s="15">
        <f>Input!C382</f>
        <v>320000</v>
      </c>
      <c r="E64" s="15">
        <f>Input!D382</f>
        <v>284000</v>
      </c>
      <c r="F64" s="15">
        <f>Input!E382</f>
        <v>310000</v>
      </c>
      <c r="G64" s="15">
        <f>Input!F382</f>
        <v>340000</v>
      </c>
      <c r="H64" s="15">
        <f>Input!G382</f>
        <v>365000</v>
      </c>
      <c r="I64" s="15">
        <f>Input!H382</f>
        <v>0</v>
      </c>
      <c r="J64" s="15">
        <f>Input!I382</f>
        <v>0</v>
      </c>
      <c r="K64" s="15">
        <f>Input!J382</f>
        <v>0</v>
      </c>
      <c r="L64" s="15">
        <f>Input!K382</f>
        <v>0</v>
      </c>
      <c r="M64" s="15">
        <f>Input!L382</f>
        <v>0</v>
      </c>
      <c r="N64" s="15">
        <f>Input!M382</f>
        <v>0</v>
      </c>
      <c r="O64" s="15">
        <f>Input!N382</f>
        <v>0</v>
      </c>
      <c r="P64" s="195">
        <f t="shared" si="1"/>
        <v>1619000</v>
      </c>
    </row>
    <row r="65" spans="2:16" ht="13.9" outlineLevel="1" x14ac:dyDescent="0.3">
      <c r="B65" s="60" t="s">
        <v>220</v>
      </c>
      <c r="C65" s="33"/>
      <c r="D65" s="63">
        <f ca="1">D64-D48</f>
        <v>-8810.6111817929195</v>
      </c>
      <c r="E65" s="63">
        <f t="shared" ref="E65:O65" ca="1" si="36">E64-E48</f>
        <v>-44810.61118179292</v>
      </c>
      <c r="F65" s="63">
        <f t="shared" ca="1" si="36"/>
        <v>-18810.61118179292</v>
      </c>
      <c r="G65" s="63">
        <f t="shared" ca="1" si="36"/>
        <v>11189.38881820708</v>
      </c>
      <c r="H65" s="63">
        <f t="shared" ca="1" si="36"/>
        <v>36189.38881820708</v>
      </c>
      <c r="I65" s="63">
        <f t="shared" ca="1" si="36"/>
        <v>-328810.61118179292</v>
      </c>
      <c r="J65" s="63">
        <f t="shared" ca="1" si="36"/>
        <v>-328810.61118179292</v>
      </c>
      <c r="K65" s="63">
        <f t="shared" ca="1" si="36"/>
        <v>-328810.61118179292</v>
      </c>
      <c r="L65" s="63">
        <f t="shared" ca="1" si="36"/>
        <v>-328810.61118179292</v>
      </c>
      <c r="M65" s="63">
        <f t="shared" ca="1" si="36"/>
        <v>-328810.61118179292</v>
      </c>
      <c r="N65" s="63">
        <f t="shared" ca="1" si="36"/>
        <v>-328810.61118179292</v>
      </c>
      <c r="O65" s="63">
        <f t="shared" ca="1" si="36"/>
        <v>-328810.61118179292</v>
      </c>
      <c r="P65" s="195">
        <f t="shared" ca="1" si="1"/>
        <v>-2326727.3341815146</v>
      </c>
    </row>
    <row r="66" spans="2:16" ht="13.9" x14ac:dyDescent="0.3">
      <c r="P66" s="232"/>
    </row>
    <row r="67" spans="2:16" s="6" customFormat="1" ht="13.9" x14ac:dyDescent="0.3">
      <c r="B67" s="56" t="s">
        <v>187</v>
      </c>
      <c r="D67" s="9">
        <f t="shared" ref="D67:O67" ca="1" si="37">D40+D42-D48</f>
        <v>70838.815484873776</v>
      </c>
      <c r="E67" s="9">
        <f t="shared" ca="1" si="37"/>
        <v>70838.815484873776</v>
      </c>
      <c r="F67" s="9">
        <f t="shared" ca="1" si="37"/>
        <v>70838.815484873776</v>
      </c>
      <c r="G67" s="9">
        <f t="shared" ca="1" si="37"/>
        <v>89838.815484873776</v>
      </c>
      <c r="H67" s="9">
        <f t="shared" ca="1" si="37"/>
        <v>89838.815484873776</v>
      </c>
      <c r="I67" s="9">
        <f t="shared" ca="1" si="37"/>
        <v>89838.815484873776</v>
      </c>
      <c r="J67" s="9">
        <f t="shared" ca="1" si="37"/>
        <v>118338.81548487378</v>
      </c>
      <c r="K67" s="9">
        <f t="shared" ca="1" si="37"/>
        <v>118338.81548487378</v>
      </c>
      <c r="L67" s="9">
        <f t="shared" ca="1" si="37"/>
        <v>118338.81548487378</v>
      </c>
      <c r="M67" s="9">
        <f t="shared" ca="1" si="37"/>
        <v>127838.81548487378</v>
      </c>
      <c r="N67" s="9">
        <f t="shared" ca="1" si="37"/>
        <v>127838.81548487378</v>
      </c>
      <c r="O67" s="9">
        <f t="shared" ca="1" si="37"/>
        <v>127838.81548487378</v>
      </c>
      <c r="P67" s="233">
        <f t="shared" ref="P67:P72" ca="1" si="38">SUM(D67:O67)</f>
        <v>1220565.7858184851</v>
      </c>
    </row>
    <row r="68" spans="2:16" ht="13.9" x14ac:dyDescent="0.3">
      <c r="B68" s="3" t="s">
        <v>34</v>
      </c>
      <c r="D68" s="2">
        <f ca="1">Assumption!$O$73/12</f>
        <v>1666.6666666666667</v>
      </c>
      <c r="E68" s="2">
        <f ca="1">Assumption!$O$73/12</f>
        <v>1666.6666666666667</v>
      </c>
      <c r="F68" s="2">
        <f ca="1">Assumption!$O$73/12</f>
        <v>1666.6666666666667</v>
      </c>
      <c r="G68" s="2">
        <f ca="1">Assumption!$O$73/12</f>
        <v>1666.6666666666667</v>
      </c>
      <c r="H68" s="2">
        <f ca="1">Assumption!$O$73/12</f>
        <v>1666.6666666666667</v>
      </c>
      <c r="I68" s="2">
        <f ca="1">Assumption!$O$73/12</f>
        <v>1666.6666666666667</v>
      </c>
      <c r="J68" s="2">
        <f ca="1">Assumption!$O$73/12</f>
        <v>1666.6666666666667</v>
      </c>
      <c r="K68" s="2">
        <f ca="1">Assumption!$O$73/12</f>
        <v>1666.6666666666667</v>
      </c>
      <c r="L68" s="2">
        <f ca="1">Assumption!$O$73/12</f>
        <v>1666.6666666666667</v>
      </c>
      <c r="M68" s="2">
        <f ca="1">Assumption!$O$73/12</f>
        <v>1666.6666666666667</v>
      </c>
      <c r="N68" s="2">
        <f ca="1">Assumption!$O$73/12</f>
        <v>1666.6666666666667</v>
      </c>
      <c r="O68" s="2">
        <f ca="1">Assumption!$O$73/12</f>
        <v>1666.6666666666667</v>
      </c>
      <c r="P68" s="195">
        <f t="shared" ca="1" si="38"/>
        <v>20000</v>
      </c>
    </row>
    <row r="69" spans="2:16" ht="13.9" x14ac:dyDescent="0.3">
      <c r="B69" s="3" t="str">
        <f>Assumption!B48</f>
        <v>Depreciation</v>
      </c>
      <c r="C69" s="245"/>
      <c r="D69" s="2">
        <f>Input!C18+Input!C39+Input!C60+Input!C81+Input!C102+Input!C123+Input!C144+Input!C165</f>
        <v>37075.899341438701</v>
      </c>
      <c r="E69" s="2">
        <f>Input!D18+Input!D39+Input!D60+Input!D81+Input!D102+Input!D123+Input!D144+Input!D165</f>
        <v>37075.899341438701</v>
      </c>
      <c r="F69" s="2">
        <f>Input!E18+Input!E39+Input!E60+Input!E81+Input!E102+Input!E123+Input!E144+Input!E165</f>
        <v>37075.899341438701</v>
      </c>
      <c r="G69" s="2">
        <f>Input!F18+Input!F39+Input!F60+Input!F81+Input!F102+Input!F123+Input!F144+Input!F165</f>
        <v>37075.899341438701</v>
      </c>
      <c r="H69" s="2">
        <f>Input!G18+Input!G39+Input!G60+Input!G81+Input!G102+Input!G123+Input!G144+Input!G165</f>
        <v>37075.899341438701</v>
      </c>
      <c r="I69" s="2">
        <f>Input!H18+Input!H39+Input!H60+Input!H81+Input!H102+Input!H123+Input!H144+Input!H165</f>
        <v>37075.899341438701</v>
      </c>
      <c r="J69" s="2">
        <f>Input!I18+Input!I39+Input!I60+Input!I81+Input!I102+Input!I123+Input!I144+Input!I165</f>
        <v>37075.899341438701</v>
      </c>
      <c r="K69" s="2">
        <f>Input!J18+Input!J39+Input!J60+Input!J81+Input!J102+Input!J123+Input!J144+Input!J165</f>
        <v>37075.899341438701</v>
      </c>
      <c r="L69" s="2">
        <f>Input!K18+Input!K39+Input!K60+Input!K81+Input!K102+Input!K123+Input!K144+Input!K165</f>
        <v>37075.899341438701</v>
      </c>
      <c r="M69" s="2">
        <f>Input!L18+Input!L39+Input!L60+Input!L81+Input!L102+Input!L123+Input!L144+Input!L165</f>
        <v>37075.899341438701</v>
      </c>
      <c r="N69" s="2">
        <f>Input!M18+Input!M39+Input!M60+Input!M81+Input!M102+Input!M123+Input!M144+Input!M165</f>
        <v>37075.899341438701</v>
      </c>
      <c r="O69" s="2">
        <f>Input!N18+Input!N39+Input!N60+Input!N81+Input!N102+Input!N123+Input!N144+Input!N165</f>
        <v>37075.899341438701</v>
      </c>
      <c r="P69" s="195">
        <f>SUM(D69:O69)</f>
        <v>444910.79209726449</v>
      </c>
    </row>
    <row r="70" spans="2:16" ht="13.9" x14ac:dyDescent="0.3">
      <c r="B70" s="6" t="s">
        <v>37</v>
      </c>
      <c r="C70" s="246"/>
      <c r="D70" s="9">
        <f ca="1">D67-D68-D69</f>
        <v>32096.249476768404</v>
      </c>
      <c r="E70" s="9">
        <f t="shared" ref="E70:O70" ca="1" si="39">E67-E68-E69</f>
        <v>32096.249476768404</v>
      </c>
      <c r="F70" s="9">
        <f t="shared" ca="1" si="39"/>
        <v>32096.249476768404</v>
      </c>
      <c r="G70" s="9">
        <f t="shared" ca="1" si="39"/>
        <v>51096.249476768404</v>
      </c>
      <c r="H70" s="9">
        <f t="shared" ca="1" si="39"/>
        <v>51096.249476768404</v>
      </c>
      <c r="I70" s="9">
        <f t="shared" ca="1" si="39"/>
        <v>51096.249476768404</v>
      </c>
      <c r="J70" s="9">
        <f t="shared" ca="1" si="39"/>
        <v>79596.249476768397</v>
      </c>
      <c r="K70" s="9">
        <f t="shared" ca="1" si="39"/>
        <v>79596.249476768397</v>
      </c>
      <c r="L70" s="9">
        <f t="shared" ca="1" si="39"/>
        <v>79596.249476768397</v>
      </c>
      <c r="M70" s="9">
        <f t="shared" ca="1" si="39"/>
        <v>89096.249476768397</v>
      </c>
      <c r="N70" s="9">
        <f t="shared" ca="1" si="39"/>
        <v>89096.249476768397</v>
      </c>
      <c r="O70" s="9">
        <f t="shared" ca="1" si="39"/>
        <v>89096.249476768397</v>
      </c>
      <c r="P70" s="233">
        <f t="shared" ca="1" si="38"/>
        <v>755654.99372122088</v>
      </c>
    </row>
    <row r="71" spans="2:16" ht="13.9" x14ac:dyDescent="0.3">
      <c r="B71" s="3" t="s">
        <v>36</v>
      </c>
      <c r="C71" s="247"/>
      <c r="D71" s="244">
        <f ca="1">D70*Assumption!$O$75</f>
        <v>5456.3624110506289</v>
      </c>
      <c r="E71" s="15">
        <f ca="1">E70*Assumption!$O$75</f>
        <v>5456.3624110506289</v>
      </c>
      <c r="F71" s="15">
        <f ca="1">F70*Assumption!$O$75</f>
        <v>5456.3624110506289</v>
      </c>
      <c r="G71" s="15">
        <f ca="1">G70*Assumption!$O$75</f>
        <v>8686.3624110506298</v>
      </c>
      <c r="H71" s="15">
        <f ca="1">H70*Assumption!$O$75</f>
        <v>8686.3624110506298</v>
      </c>
      <c r="I71" s="15">
        <f ca="1">I70*Assumption!$O$75</f>
        <v>8686.3624110506298</v>
      </c>
      <c r="J71" s="15">
        <f ca="1">J70*Assumption!$O$75</f>
        <v>13531.362411050628</v>
      </c>
      <c r="K71" s="15">
        <f ca="1">K70*Assumption!$O$75</f>
        <v>13531.362411050628</v>
      </c>
      <c r="L71" s="15">
        <f ca="1">L70*Assumption!$O$75</f>
        <v>13531.362411050628</v>
      </c>
      <c r="M71" s="15">
        <f ca="1">M70*Assumption!$O$75</f>
        <v>15146.362411050628</v>
      </c>
      <c r="N71" s="15">
        <f ca="1">N70*Assumption!$O$75</f>
        <v>15146.362411050628</v>
      </c>
      <c r="O71" s="15">
        <f ca="1">O70*Assumption!$O$75</f>
        <v>15146.362411050628</v>
      </c>
      <c r="P71" s="195">
        <f t="shared" ca="1" si="38"/>
        <v>128461.34893260751</v>
      </c>
    </row>
    <row r="72" spans="2:16" ht="15.75" thickBot="1" x14ac:dyDescent="0.3">
      <c r="B72" s="6" t="s">
        <v>38</v>
      </c>
      <c r="C72" s="246"/>
      <c r="D72" s="12">
        <f ca="1">D70-D71</f>
        <v>26639.887065717776</v>
      </c>
      <c r="E72" s="12">
        <f t="shared" ref="E72:O72" ca="1" si="40">E70-E71</f>
        <v>26639.887065717776</v>
      </c>
      <c r="F72" s="12">
        <f t="shared" ca="1" si="40"/>
        <v>26639.887065717776</v>
      </c>
      <c r="G72" s="12">
        <f t="shared" ca="1" si="40"/>
        <v>42409.887065717776</v>
      </c>
      <c r="H72" s="12">
        <f t="shared" ca="1" si="40"/>
        <v>42409.887065717776</v>
      </c>
      <c r="I72" s="12">
        <f t="shared" ca="1" si="40"/>
        <v>42409.887065717776</v>
      </c>
      <c r="J72" s="12">
        <f t="shared" ca="1" si="40"/>
        <v>66064.887065717776</v>
      </c>
      <c r="K72" s="12">
        <f t="shared" ca="1" si="40"/>
        <v>66064.887065717776</v>
      </c>
      <c r="L72" s="12">
        <f t="shared" ca="1" si="40"/>
        <v>66064.887065717776</v>
      </c>
      <c r="M72" s="12">
        <f t="shared" ca="1" si="40"/>
        <v>73949.887065717776</v>
      </c>
      <c r="N72" s="12">
        <f t="shared" ca="1" si="40"/>
        <v>73949.887065717776</v>
      </c>
      <c r="O72" s="12">
        <f t="shared" ca="1" si="40"/>
        <v>73949.887065717776</v>
      </c>
      <c r="P72" s="234">
        <f t="shared" ca="1" si="38"/>
        <v>627193.64478861331</v>
      </c>
    </row>
    <row r="73" spans="2:16" x14ac:dyDescent="0.25">
      <c r="D73" s="2"/>
      <c r="E73" s="2"/>
      <c r="F73" s="2"/>
      <c r="G73" s="2"/>
      <c r="H73" s="2"/>
      <c r="I73" s="2"/>
      <c r="J73" s="2"/>
      <c r="K73" s="2"/>
      <c r="L73" s="2"/>
      <c r="M73" s="2"/>
      <c r="N73" s="2"/>
      <c r="O73" s="2"/>
      <c r="P73" s="15"/>
    </row>
    <row r="74" spans="2:16" ht="15" x14ac:dyDescent="0.25">
      <c r="B74" s="27"/>
      <c r="C74" s="27"/>
      <c r="D74" s="457"/>
      <c r="E74" s="457"/>
      <c r="F74" s="457"/>
      <c r="G74" s="457"/>
      <c r="H74" s="457"/>
      <c r="I74" s="457"/>
      <c r="J74" s="457"/>
      <c r="K74" s="457"/>
      <c r="L74" s="457"/>
      <c r="M74" s="457"/>
      <c r="N74" s="457"/>
      <c r="O74" s="457"/>
      <c r="P74" s="27"/>
    </row>
    <row r="77" spans="2:16" x14ac:dyDescent="0.25">
      <c r="D77" s="2"/>
      <c r="E77" s="2"/>
      <c r="F77" s="2"/>
      <c r="G77" s="2"/>
      <c r="H77" s="2"/>
      <c r="I77" s="2"/>
      <c r="J77" s="2"/>
      <c r="K77" s="2"/>
      <c r="L77" s="2"/>
      <c r="M77" s="2"/>
      <c r="N77" s="2"/>
      <c r="O77" s="2"/>
      <c r="P77" s="2"/>
    </row>
    <row r="78" spans="2:16" x14ac:dyDescent="0.25">
      <c r="P78" s="2"/>
    </row>
  </sheetData>
  <sheetProtection sheet="1" objects="1" scenarios="1"/>
  <mergeCells count="3">
    <mergeCell ref="D8:O8"/>
    <mergeCell ref="B5:F5"/>
    <mergeCell ref="D74:O74"/>
  </mergeCells>
  <pageMargins left="0.75" right="0.75" top="1" bottom="1" header="0.5" footer="0.5"/>
  <pageSetup paperSize="9"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Assumption!$D$53:$D$54</xm:f>
          </x14:formula1>
          <xm:sqref>C71</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Q81"/>
  <sheetViews>
    <sheetView zoomScaleNormal="100" zoomScaleSheetLayoutView="100" workbookViewId="0">
      <pane xSplit="3" ySplit="10" topLeftCell="D68" activePane="bottomRight" state="frozen"/>
      <selection pane="topRight" activeCell="D1" sqref="D1"/>
      <selection pane="bottomLeft" activeCell="A11" sqref="A11"/>
      <selection pane="bottomRight" activeCell="H4" sqref="H4"/>
    </sheetView>
  </sheetViews>
  <sheetFormatPr defaultColWidth="11.42578125" defaultRowHeight="14.25" outlineLevelRow="1" x14ac:dyDescent="0.25"/>
  <cols>
    <col min="1" max="1" width="4" style="248" customWidth="1"/>
    <col min="2" max="2" width="4.140625" style="248" customWidth="1"/>
    <col min="3" max="3" width="35.42578125" style="248" customWidth="1"/>
    <col min="4" max="5" width="13.140625" style="248" bestFit="1" customWidth="1"/>
    <col min="6" max="6" width="14.140625" style="248" bestFit="1" customWidth="1"/>
    <col min="7" max="7" width="13.42578125" style="248" bestFit="1" customWidth="1"/>
    <col min="8" max="8" width="13.28515625" style="248" bestFit="1" customWidth="1"/>
    <col min="9" max="9" width="13.42578125" style="248" bestFit="1" customWidth="1"/>
    <col min="10" max="10" width="14.140625" style="248" bestFit="1" customWidth="1"/>
    <col min="11" max="11" width="13.42578125" style="248" bestFit="1" customWidth="1"/>
    <col min="12" max="16" width="13.28515625" style="248" bestFit="1" customWidth="1"/>
    <col min="17" max="17" width="40.7109375" style="249" customWidth="1"/>
    <col min="18" max="16384" width="11.42578125" style="248"/>
  </cols>
  <sheetData>
    <row r="1" spans="2:17" s="336" customFormat="1" ht="22.9" x14ac:dyDescent="0.3">
      <c r="B1" s="335" t="s">
        <v>31</v>
      </c>
      <c r="Q1" s="337"/>
    </row>
    <row r="2" spans="2:17" s="338" customFormat="1" ht="13.9" x14ac:dyDescent="0.3">
      <c r="C2" s="339"/>
      <c r="Q2" s="340"/>
    </row>
    <row r="3" spans="2:17" s="336" customFormat="1" ht="13.9" x14ac:dyDescent="0.3">
      <c r="C3" s="341" t="s">
        <v>99</v>
      </c>
      <c r="Q3" s="337"/>
    </row>
    <row r="4" spans="2:17" s="338" customFormat="1" ht="13.9" x14ac:dyDescent="0.3">
      <c r="C4" s="342" t="s">
        <v>100</v>
      </c>
      <c r="Q4" s="340"/>
    </row>
    <row r="5" spans="2:17" s="338" customFormat="1" ht="13.9" x14ac:dyDescent="0.3">
      <c r="C5" s="339"/>
      <c r="F5" s="343"/>
      <c r="Q5" s="340"/>
    </row>
    <row r="6" spans="2:17" s="338" customFormat="1" ht="22.9" x14ac:dyDescent="0.3">
      <c r="B6" s="459" t="s">
        <v>152</v>
      </c>
      <c r="C6" s="459"/>
      <c r="D6" s="459"/>
      <c r="E6" s="459"/>
      <c r="F6" s="459"/>
      <c r="Q6" s="340"/>
    </row>
    <row r="7" spans="2:17" s="336" customFormat="1" ht="18.600000000000001" x14ac:dyDescent="0.3">
      <c r="B7" s="344" t="s">
        <v>154</v>
      </c>
      <c r="C7" s="345"/>
      <c r="D7" s="345"/>
      <c r="E7" s="345"/>
      <c r="F7" s="345"/>
      <c r="G7" s="346"/>
      <c r="H7" s="345"/>
      <c r="Q7" s="337"/>
    </row>
    <row r="8" spans="2:17" s="336" customFormat="1" ht="13.9" x14ac:dyDescent="0.3">
      <c r="Q8" s="337"/>
    </row>
    <row r="9" spans="2:17" s="336" customFormat="1" ht="13.9" x14ac:dyDescent="0.3">
      <c r="B9" s="347"/>
      <c r="C9" s="347"/>
      <c r="D9" s="458">
        <v>2014</v>
      </c>
      <c r="E9" s="458"/>
      <c r="F9" s="458"/>
      <c r="G9" s="458"/>
      <c r="H9" s="458"/>
      <c r="I9" s="458"/>
      <c r="J9" s="458"/>
      <c r="K9" s="458"/>
      <c r="L9" s="458"/>
      <c r="M9" s="458"/>
      <c r="N9" s="458"/>
      <c r="O9" s="458"/>
      <c r="P9" s="347"/>
      <c r="Q9" s="347"/>
    </row>
    <row r="10" spans="2:17" s="336" customFormat="1" ht="13.9" x14ac:dyDescent="0.3">
      <c r="B10" s="348"/>
      <c r="C10" s="348"/>
      <c r="D10" s="348" t="s">
        <v>1</v>
      </c>
      <c r="E10" s="348" t="s">
        <v>2</v>
      </c>
      <c r="F10" s="348" t="s">
        <v>3</v>
      </c>
      <c r="G10" s="348" t="s">
        <v>4</v>
      </c>
      <c r="H10" s="348" t="s">
        <v>5</v>
      </c>
      <c r="I10" s="348" t="s">
        <v>6</v>
      </c>
      <c r="J10" s="348" t="s">
        <v>7</v>
      </c>
      <c r="K10" s="348" t="s">
        <v>8</v>
      </c>
      <c r="L10" s="348" t="s">
        <v>9</v>
      </c>
      <c r="M10" s="348" t="s">
        <v>10</v>
      </c>
      <c r="N10" s="348" t="s">
        <v>11</v>
      </c>
      <c r="O10" s="348" t="s">
        <v>12</v>
      </c>
      <c r="P10" s="348" t="s">
        <v>30</v>
      </c>
      <c r="Q10" s="349" t="s">
        <v>130</v>
      </c>
    </row>
    <row r="11" spans="2:17" s="336" customFormat="1" ht="13.9" x14ac:dyDescent="0.3">
      <c r="D11" s="336" t="s">
        <v>14</v>
      </c>
      <c r="P11" s="350"/>
      <c r="Q11" s="337"/>
    </row>
    <row r="12" spans="2:17" s="336" customFormat="1" ht="13.9" x14ac:dyDescent="0.3">
      <c r="B12" s="351" t="s">
        <v>74</v>
      </c>
      <c r="D12" s="352"/>
      <c r="E12" s="352"/>
      <c r="F12" s="352"/>
      <c r="G12" s="352"/>
      <c r="H12" s="352"/>
      <c r="I12" s="352"/>
      <c r="J12" s="352"/>
      <c r="K12" s="352"/>
      <c r="L12" s="352"/>
      <c r="M12" s="352"/>
      <c r="N12" s="352"/>
      <c r="O12" s="352"/>
      <c r="P12" s="353"/>
      <c r="Q12" s="337"/>
    </row>
    <row r="13" spans="2:17" s="336" customFormat="1" ht="13.9" x14ac:dyDescent="0.3">
      <c r="C13" s="351" t="s">
        <v>104</v>
      </c>
      <c r="D13" s="352"/>
      <c r="E13" s="352"/>
      <c r="F13" s="352"/>
      <c r="G13" s="352"/>
      <c r="H13" s="352"/>
      <c r="I13" s="352"/>
      <c r="J13" s="352"/>
      <c r="K13" s="352"/>
      <c r="L13" s="352"/>
      <c r="M13" s="352"/>
      <c r="N13" s="352"/>
      <c r="O13" s="352"/>
      <c r="P13" s="353"/>
      <c r="Q13" s="337"/>
    </row>
    <row r="14" spans="2:17" s="336" customFormat="1" ht="13.9" customHeight="1" x14ac:dyDescent="0.25">
      <c r="C14" s="354" t="s">
        <v>194</v>
      </c>
      <c r="D14" s="352">
        <f>Input!C14-Input!C20</f>
        <v>4259</v>
      </c>
      <c r="E14" s="352">
        <f>Input!D14-Input!D20</f>
        <v>3950</v>
      </c>
      <c r="F14" s="352">
        <f>Input!E14-Input!E20</f>
        <v>3641</v>
      </c>
      <c r="G14" s="352">
        <f>Input!F14-Input!F20</f>
        <v>3332</v>
      </c>
      <c r="H14" s="352">
        <f>Input!G14-Input!G20</f>
        <v>3023</v>
      </c>
      <c r="I14" s="352">
        <f>Input!H14-Input!H20</f>
        <v>2714</v>
      </c>
      <c r="J14" s="352">
        <f>Input!I14-Input!I20</f>
        <v>2405</v>
      </c>
      <c r="K14" s="352">
        <f>Input!J14-Input!J20</f>
        <v>2096</v>
      </c>
      <c r="L14" s="352">
        <f>Input!K14-Input!K20</f>
        <v>1787</v>
      </c>
      <c r="M14" s="352">
        <f>Input!L14-Input!L20</f>
        <v>1478</v>
      </c>
      <c r="N14" s="352">
        <f>Input!M14-Input!M20</f>
        <v>1169</v>
      </c>
      <c r="O14" s="352">
        <f>Input!N14-Input!N20</f>
        <v>860</v>
      </c>
      <c r="P14" s="353">
        <f t="shared" ref="P14:P21" si="0">O14</f>
        <v>860</v>
      </c>
      <c r="Q14" s="460" t="s">
        <v>131</v>
      </c>
    </row>
    <row r="15" spans="2:17" s="336" customFormat="1" x14ac:dyDescent="0.25">
      <c r="C15" s="355" t="s">
        <v>40</v>
      </c>
      <c r="D15" s="356">
        <f>Input!C35-Input!C41</f>
        <v>10563.116666666667</v>
      </c>
      <c r="E15" s="356">
        <f>Input!D35-Input!D41</f>
        <v>10248.233333333334</v>
      </c>
      <c r="F15" s="356">
        <f>Input!E35-Input!E41</f>
        <v>9933.35</v>
      </c>
      <c r="G15" s="356">
        <f>Input!F35-Input!F41</f>
        <v>9618.4666666666672</v>
      </c>
      <c r="H15" s="356">
        <f>Input!G35-Input!G41</f>
        <v>9303.5833333333339</v>
      </c>
      <c r="I15" s="356">
        <f>Input!H35-Input!H41</f>
        <v>8988.7000000000007</v>
      </c>
      <c r="J15" s="356">
        <f>Input!I35-Input!I41</f>
        <v>8673.8166666666675</v>
      </c>
      <c r="K15" s="356">
        <f>Input!J35-Input!J41</f>
        <v>8358.9333333333343</v>
      </c>
      <c r="L15" s="356">
        <f>Input!K35-Input!K41</f>
        <v>8044.0500000000011</v>
      </c>
      <c r="M15" s="356">
        <f>Input!L35-Input!L41</f>
        <v>7729.1666666666679</v>
      </c>
      <c r="N15" s="356">
        <f>Input!M35-Input!M41</f>
        <v>7414.2833333333347</v>
      </c>
      <c r="O15" s="356">
        <f>Input!N35-Input!N41</f>
        <v>7099.4000000000015</v>
      </c>
      <c r="P15" s="353">
        <f t="shared" si="0"/>
        <v>7099.4000000000015</v>
      </c>
      <c r="Q15" s="460"/>
    </row>
    <row r="16" spans="2:17" s="336" customFormat="1" x14ac:dyDescent="0.25">
      <c r="C16" s="354" t="s">
        <v>195</v>
      </c>
      <c r="D16" s="356">
        <f>Input!C56-Input!C62</f>
        <v>0</v>
      </c>
      <c r="E16" s="356">
        <f>Input!D56-Input!D62</f>
        <v>0</v>
      </c>
      <c r="F16" s="356">
        <f>Input!E56-Input!E62</f>
        <v>0</v>
      </c>
      <c r="G16" s="356">
        <f>Input!F56-Input!F62</f>
        <v>0</v>
      </c>
      <c r="H16" s="356">
        <f>Input!G56-Input!G62</f>
        <v>0</v>
      </c>
      <c r="I16" s="356">
        <f>Input!H56-Input!H62</f>
        <v>0</v>
      </c>
      <c r="J16" s="356">
        <f>Input!I56-Input!I62</f>
        <v>0</v>
      </c>
      <c r="K16" s="356">
        <f>Input!J56-Input!J62</f>
        <v>0</v>
      </c>
      <c r="L16" s="356">
        <f>Input!K56-Input!K62</f>
        <v>0</v>
      </c>
      <c r="M16" s="356">
        <f>Input!L56-Input!L62</f>
        <v>0</v>
      </c>
      <c r="N16" s="356">
        <f>Input!M56-Input!M62</f>
        <v>0</v>
      </c>
      <c r="O16" s="356">
        <f>Input!N56-Input!N62</f>
        <v>0</v>
      </c>
      <c r="P16" s="353">
        <f t="shared" si="0"/>
        <v>0</v>
      </c>
      <c r="Q16" s="460"/>
    </row>
    <row r="17" spans="2:17" s="336" customFormat="1" x14ac:dyDescent="0.25">
      <c r="C17" s="354" t="s">
        <v>196</v>
      </c>
      <c r="D17" s="356">
        <f>Input!C77-Input!C83</f>
        <v>741874.6166666667</v>
      </c>
      <c r="E17" s="356">
        <f>Input!D77-Input!D83</f>
        <v>715309.2333333334</v>
      </c>
      <c r="F17" s="356">
        <f>Input!E77-Input!E83</f>
        <v>688743.85000000009</v>
      </c>
      <c r="G17" s="356">
        <f>Input!F77-Input!F83</f>
        <v>662178.46666666679</v>
      </c>
      <c r="H17" s="356">
        <f>Input!G77-Input!G83</f>
        <v>635613.08333333349</v>
      </c>
      <c r="I17" s="356">
        <f>Input!H77-Input!H83</f>
        <v>609047.70000000019</v>
      </c>
      <c r="J17" s="356">
        <f>Input!I77-Input!I83</f>
        <v>582482.31666666688</v>
      </c>
      <c r="K17" s="356">
        <f>Input!J77-Input!J83</f>
        <v>555916.93333333358</v>
      </c>
      <c r="L17" s="356">
        <f>Input!K77-Input!K83</f>
        <v>529351.55000000028</v>
      </c>
      <c r="M17" s="356">
        <f>Input!L77-Input!L83</f>
        <v>502786.16666666698</v>
      </c>
      <c r="N17" s="356">
        <f>Input!M77-Input!M83</f>
        <v>476220.78333333367</v>
      </c>
      <c r="O17" s="356">
        <f>Input!N77-Input!N83</f>
        <v>449655.40000000037</v>
      </c>
      <c r="P17" s="353">
        <f t="shared" si="0"/>
        <v>449655.40000000037</v>
      </c>
      <c r="Q17" s="460"/>
    </row>
    <row r="18" spans="2:17" s="336" customFormat="1" ht="13.9" x14ac:dyDescent="0.3">
      <c r="C18" s="354" t="s">
        <v>198</v>
      </c>
      <c r="D18" s="356">
        <f>Input!C98-Input!C104</f>
        <v>1198298.5744680851</v>
      </c>
      <c r="E18" s="356">
        <f>Input!D98-Input!D104</f>
        <v>1195958.1489361702</v>
      </c>
      <c r="F18" s="356">
        <f>Input!E98-Input!E104</f>
        <v>1193617.7234042552</v>
      </c>
      <c r="G18" s="356">
        <f>Input!F98-Input!F104</f>
        <v>1191277.2978723403</v>
      </c>
      <c r="H18" s="356">
        <f>Input!G98-Input!G104</f>
        <v>1188936.8723404256</v>
      </c>
      <c r="I18" s="356">
        <f>Input!H98-Input!H104</f>
        <v>1186596.4468085107</v>
      </c>
      <c r="J18" s="356">
        <f>Input!I98-Input!I104</f>
        <v>1184256.0212765958</v>
      </c>
      <c r="K18" s="356">
        <f>Input!J98-Input!J104</f>
        <v>1181915.5957446808</v>
      </c>
      <c r="L18" s="356">
        <f>Input!K98-Input!K104</f>
        <v>1179575.1702127659</v>
      </c>
      <c r="M18" s="356">
        <f>Input!L98-Input!L104</f>
        <v>1177234.744680851</v>
      </c>
      <c r="N18" s="356">
        <f>Input!M98-Input!M104</f>
        <v>1174894.3191489361</v>
      </c>
      <c r="O18" s="356">
        <f>Input!N98-Input!N104</f>
        <v>1172553.8936170214</v>
      </c>
      <c r="P18" s="353">
        <f t="shared" si="0"/>
        <v>1172553.8936170214</v>
      </c>
      <c r="Q18" s="357"/>
    </row>
    <row r="19" spans="2:17" s="336" customFormat="1" ht="13.9" x14ac:dyDescent="0.3">
      <c r="C19" s="354" t="s">
        <v>199</v>
      </c>
      <c r="D19" s="356">
        <f>Input!C119-Input!C125</f>
        <v>825043.14285714284</v>
      </c>
      <c r="E19" s="356">
        <f>Input!D119-Input!D125</f>
        <v>819720.28571428568</v>
      </c>
      <c r="F19" s="356">
        <f>Input!E119-Input!E125</f>
        <v>814397.42857142852</v>
      </c>
      <c r="G19" s="356">
        <f>Input!F119-Input!F125</f>
        <v>809074.57142857136</v>
      </c>
      <c r="H19" s="356">
        <f>Input!G119-Input!G125</f>
        <v>803751.71428571432</v>
      </c>
      <c r="I19" s="356">
        <f>Input!H119-Input!H125</f>
        <v>798428.85714285716</v>
      </c>
      <c r="J19" s="356">
        <f>Input!I119-Input!I125</f>
        <v>793106</v>
      </c>
      <c r="K19" s="356">
        <f>Input!J119-Input!J125</f>
        <v>787783.14285714284</v>
      </c>
      <c r="L19" s="356">
        <f>Input!K119-Input!K125</f>
        <v>782460.28571428568</v>
      </c>
      <c r="M19" s="356">
        <f>Input!L119-Input!L125</f>
        <v>777137.42857142852</v>
      </c>
      <c r="N19" s="356">
        <f>Input!M119-Input!M125</f>
        <v>771814.57142857136</v>
      </c>
      <c r="O19" s="356">
        <f>Input!N119-Input!N125</f>
        <v>766491.71428571432</v>
      </c>
      <c r="P19" s="353">
        <f t="shared" si="0"/>
        <v>766491.71428571432</v>
      </c>
      <c r="Q19" s="357"/>
    </row>
    <row r="20" spans="2:17" s="336" customFormat="1" ht="13.9" x14ac:dyDescent="0.3">
      <c r="C20" s="354" t="s">
        <v>200</v>
      </c>
      <c r="D20" s="356">
        <f>Input!C140-Input!C146</f>
        <v>58709.649999999994</v>
      </c>
      <c r="E20" s="356">
        <f>Input!D140-Input!D146</f>
        <v>56486.299999999988</v>
      </c>
      <c r="F20" s="356">
        <f>Input!E140-Input!E146</f>
        <v>54262.949999999983</v>
      </c>
      <c r="G20" s="356">
        <f>Input!F140-Input!F146</f>
        <v>52039.599999999977</v>
      </c>
      <c r="H20" s="356">
        <f>Input!G140-Input!G146</f>
        <v>49816.249999999971</v>
      </c>
      <c r="I20" s="356">
        <f>Input!H140-Input!H146</f>
        <v>47592.899999999965</v>
      </c>
      <c r="J20" s="356">
        <f>Input!I140-Input!I146</f>
        <v>45369.549999999959</v>
      </c>
      <c r="K20" s="356">
        <f>Input!J140-Input!J146</f>
        <v>43146.199999999953</v>
      </c>
      <c r="L20" s="356">
        <f>Input!K140-Input!K146</f>
        <v>40922.849999999948</v>
      </c>
      <c r="M20" s="356">
        <f>Input!L140-Input!L146</f>
        <v>38699.499999999942</v>
      </c>
      <c r="N20" s="356">
        <f>Input!M140-Input!M146</f>
        <v>36476.149999999936</v>
      </c>
      <c r="O20" s="356">
        <f>Input!N140-Input!N146</f>
        <v>34252.79999999993</v>
      </c>
      <c r="P20" s="353">
        <f t="shared" si="0"/>
        <v>34252.79999999993</v>
      </c>
      <c r="Q20" s="357"/>
    </row>
    <row r="21" spans="2:17" s="336" customFormat="1" ht="13.9" x14ac:dyDescent="0.3">
      <c r="C21" s="354" t="s">
        <v>201</v>
      </c>
      <c r="D21" s="356">
        <f>Input!C161-Input!C167</f>
        <v>0</v>
      </c>
      <c r="E21" s="356">
        <f>Input!D161-Input!D167</f>
        <v>0</v>
      </c>
      <c r="F21" s="356">
        <f>Input!E161-Input!E167</f>
        <v>0</v>
      </c>
      <c r="G21" s="356">
        <f>Input!F161-Input!F167</f>
        <v>0</v>
      </c>
      <c r="H21" s="356">
        <f>Input!G161-Input!G167</f>
        <v>0</v>
      </c>
      <c r="I21" s="356">
        <f>Input!H161-Input!H167</f>
        <v>0</v>
      </c>
      <c r="J21" s="356">
        <f>Input!I161-Input!I167</f>
        <v>0</v>
      </c>
      <c r="K21" s="356">
        <f>Input!J161-Input!J167</f>
        <v>0</v>
      </c>
      <c r="L21" s="356">
        <f>Input!K161-Input!K167</f>
        <v>0</v>
      </c>
      <c r="M21" s="356">
        <f>Input!L161-Input!L167</f>
        <v>0</v>
      </c>
      <c r="N21" s="356">
        <f>Input!M161-Input!M167</f>
        <v>0</v>
      </c>
      <c r="O21" s="356">
        <f>Input!N161-Input!N167</f>
        <v>0</v>
      </c>
      <c r="P21" s="353">
        <f t="shared" si="0"/>
        <v>0</v>
      </c>
      <c r="Q21" s="357"/>
    </row>
    <row r="22" spans="2:17" s="336" customFormat="1" ht="13.9" x14ac:dyDescent="0.3">
      <c r="C22" s="355"/>
      <c r="D22" s="356"/>
      <c r="E22" s="356"/>
      <c r="F22" s="356"/>
      <c r="G22" s="356"/>
      <c r="H22" s="356"/>
      <c r="I22" s="356"/>
      <c r="J22" s="356"/>
      <c r="K22" s="356"/>
      <c r="L22" s="356"/>
      <c r="M22" s="356"/>
      <c r="N22" s="356"/>
      <c r="O22" s="356"/>
      <c r="P22" s="353"/>
      <c r="Q22" s="357"/>
    </row>
    <row r="23" spans="2:17" s="351" customFormat="1" ht="13.9" x14ac:dyDescent="0.3">
      <c r="D23" s="358">
        <f t="shared" ref="D23:O23" si="1">SUM(D14:D21)</f>
        <v>2838748.1006585611</v>
      </c>
      <c r="E23" s="358">
        <f t="shared" si="1"/>
        <v>2801672.2013171222</v>
      </c>
      <c r="F23" s="358">
        <f t="shared" si="1"/>
        <v>2764596.3019756842</v>
      </c>
      <c r="G23" s="358">
        <f t="shared" si="1"/>
        <v>2727520.4026342453</v>
      </c>
      <c r="H23" s="358">
        <f t="shared" si="1"/>
        <v>2690444.5032928064</v>
      </c>
      <c r="I23" s="358">
        <f t="shared" si="1"/>
        <v>2653368.603951368</v>
      </c>
      <c r="J23" s="358">
        <f t="shared" si="1"/>
        <v>2616292.7046099291</v>
      </c>
      <c r="K23" s="358">
        <f t="shared" si="1"/>
        <v>2579216.8052684907</v>
      </c>
      <c r="L23" s="358">
        <f t="shared" si="1"/>
        <v>2542140.9059270523</v>
      </c>
      <c r="M23" s="358">
        <f t="shared" si="1"/>
        <v>2505065.0065856134</v>
      </c>
      <c r="N23" s="358">
        <f t="shared" si="1"/>
        <v>2467989.1072441745</v>
      </c>
      <c r="O23" s="358">
        <f t="shared" si="1"/>
        <v>2430913.207902736</v>
      </c>
      <c r="P23" s="359">
        <f>O23</f>
        <v>2430913.207902736</v>
      </c>
      <c r="Q23" s="360"/>
    </row>
    <row r="24" spans="2:17" s="361" customFormat="1" ht="14.45" outlineLevel="1" x14ac:dyDescent="0.3">
      <c r="C24" s="362" t="s">
        <v>219</v>
      </c>
      <c r="D24" s="363">
        <f>Input!C402</f>
        <v>3050000</v>
      </c>
      <c r="E24" s="363">
        <f>Input!D402</f>
        <v>3012000</v>
      </c>
      <c r="F24" s="363">
        <f>Input!E402</f>
        <v>2974000</v>
      </c>
      <c r="G24" s="363">
        <f>Input!F402</f>
        <v>2936000</v>
      </c>
      <c r="H24" s="363">
        <f>Input!G402</f>
        <v>2898000</v>
      </c>
      <c r="I24" s="363">
        <f>Input!H402</f>
        <v>0</v>
      </c>
      <c r="J24" s="363">
        <f>Input!I402</f>
        <v>0</v>
      </c>
      <c r="K24" s="363">
        <f>Input!J402</f>
        <v>0</v>
      </c>
      <c r="L24" s="363">
        <f>Input!K402</f>
        <v>0</v>
      </c>
      <c r="M24" s="363">
        <f>Input!L402</f>
        <v>0</v>
      </c>
      <c r="N24" s="363">
        <f>Input!M402</f>
        <v>0</v>
      </c>
      <c r="O24" s="363">
        <f>Input!N402</f>
        <v>0</v>
      </c>
      <c r="P24" s="364">
        <f>O24</f>
        <v>0</v>
      </c>
      <c r="Q24" s="365"/>
    </row>
    <row r="25" spans="2:17" s="366" customFormat="1" ht="14.45" outlineLevel="1" x14ac:dyDescent="0.3">
      <c r="C25" s="362" t="s">
        <v>220</v>
      </c>
      <c r="D25" s="367">
        <f t="shared" ref="D25:O25" si="2">D24-D23</f>
        <v>211251.8993414389</v>
      </c>
      <c r="E25" s="367">
        <f t="shared" si="2"/>
        <v>210327.79868287779</v>
      </c>
      <c r="F25" s="367">
        <f t="shared" si="2"/>
        <v>209403.69802431576</v>
      </c>
      <c r="G25" s="367">
        <f t="shared" si="2"/>
        <v>208479.59736575466</v>
      </c>
      <c r="H25" s="367">
        <f t="shared" si="2"/>
        <v>207555.49670719355</v>
      </c>
      <c r="I25" s="367">
        <f t="shared" si="2"/>
        <v>-2653368.603951368</v>
      </c>
      <c r="J25" s="367">
        <f t="shared" si="2"/>
        <v>-2616292.7046099291</v>
      </c>
      <c r="K25" s="367">
        <f t="shared" si="2"/>
        <v>-2579216.8052684907</v>
      </c>
      <c r="L25" s="367">
        <f t="shared" si="2"/>
        <v>-2542140.9059270523</v>
      </c>
      <c r="M25" s="367">
        <f t="shared" si="2"/>
        <v>-2505065.0065856134</v>
      </c>
      <c r="N25" s="367">
        <f t="shared" si="2"/>
        <v>-2467989.1072441745</v>
      </c>
      <c r="O25" s="367">
        <f t="shared" si="2"/>
        <v>-2430913.207902736</v>
      </c>
      <c r="P25" s="364">
        <f>O25</f>
        <v>-2430913.207902736</v>
      </c>
      <c r="Q25" s="368"/>
    </row>
    <row r="26" spans="2:17" s="351" customFormat="1" ht="13.9" x14ac:dyDescent="0.3">
      <c r="D26" s="369"/>
      <c r="E26" s="369"/>
      <c r="F26" s="369"/>
      <c r="G26" s="369"/>
      <c r="H26" s="369"/>
      <c r="I26" s="369"/>
      <c r="J26" s="369"/>
      <c r="K26" s="369"/>
      <c r="L26" s="369"/>
      <c r="M26" s="369"/>
      <c r="N26" s="369"/>
      <c r="O26" s="369"/>
      <c r="P26" s="370"/>
      <c r="Q26" s="360"/>
    </row>
    <row r="27" spans="2:17" s="351" customFormat="1" ht="13.9" x14ac:dyDescent="0.3">
      <c r="C27" s="371" t="s">
        <v>203</v>
      </c>
      <c r="D27" s="372">
        <f>Input!C187</f>
        <v>1282</v>
      </c>
      <c r="E27" s="372">
        <f>Input!D187</f>
        <v>1282</v>
      </c>
      <c r="F27" s="372">
        <f>Input!E187</f>
        <v>1282</v>
      </c>
      <c r="G27" s="372">
        <f>Input!F187</f>
        <v>1282</v>
      </c>
      <c r="H27" s="372">
        <f>Input!G187</f>
        <v>1282</v>
      </c>
      <c r="I27" s="372">
        <f>Input!H187</f>
        <v>1282</v>
      </c>
      <c r="J27" s="372">
        <f>Input!I187</f>
        <v>1282</v>
      </c>
      <c r="K27" s="372">
        <f>Input!J187</f>
        <v>1282</v>
      </c>
      <c r="L27" s="372">
        <f>Input!K187</f>
        <v>1282</v>
      </c>
      <c r="M27" s="372">
        <f>Input!L187</f>
        <v>1282</v>
      </c>
      <c r="N27" s="372">
        <f>Input!M187</f>
        <v>1282</v>
      </c>
      <c r="O27" s="372">
        <f>Input!N187</f>
        <v>1282</v>
      </c>
      <c r="P27" s="370">
        <f>O27</f>
        <v>1282</v>
      </c>
      <c r="Q27" s="373" t="s">
        <v>204</v>
      </c>
    </row>
    <row r="28" spans="2:17" s="336" customFormat="1" ht="13.9" x14ac:dyDescent="0.3">
      <c r="C28" s="351" t="s">
        <v>75</v>
      </c>
      <c r="D28" s="374">
        <f t="shared" ref="D28:O28" si="3">D23+D27</f>
        <v>2840030.1006585611</v>
      </c>
      <c r="E28" s="374">
        <f t="shared" si="3"/>
        <v>2802954.2013171222</v>
      </c>
      <c r="F28" s="374">
        <f t="shared" si="3"/>
        <v>2765878.3019756842</v>
      </c>
      <c r="G28" s="374">
        <f t="shared" si="3"/>
        <v>2728802.4026342453</v>
      </c>
      <c r="H28" s="374">
        <f t="shared" si="3"/>
        <v>2691726.5032928064</v>
      </c>
      <c r="I28" s="374">
        <f t="shared" si="3"/>
        <v>2654650.603951368</v>
      </c>
      <c r="J28" s="374">
        <f t="shared" si="3"/>
        <v>2617574.7046099291</v>
      </c>
      <c r="K28" s="374">
        <f t="shared" si="3"/>
        <v>2580498.8052684907</v>
      </c>
      <c r="L28" s="374">
        <f t="shared" si="3"/>
        <v>2543422.9059270523</v>
      </c>
      <c r="M28" s="374">
        <f t="shared" si="3"/>
        <v>2506347.0065856134</v>
      </c>
      <c r="N28" s="374">
        <f t="shared" si="3"/>
        <v>2469271.1072441745</v>
      </c>
      <c r="O28" s="374">
        <f t="shared" si="3"/>
        <v>2432195.207902736</v>
      </c>
      <c r="P28" s="375">
        <f>O28</f>
        <v>2432195.207902736</v>
      </c>
      <c r="Q28" s="337"/>
    </row>
    <row r="29" spans="2:17" s="336" customFormat="1" ht="13.9" x14ac:dyDescent="0.3">
      <c r="D29" s="352"/>
      <c r="E29" s="352"/>
      <c r="F29" s="352"/>
      <c r="G29" s="352"/>
      <c r="H29" s="352"/>
      <c r="I29" s="352"/>
      <c r="J29" s="352"/>
      <c r="K29" s="352"/>
      <c r="L29" s="352"/>
      <c r="M29" s="352"/>
      <c r="N29" s="352"/>
      <c r="O29" s="352"/>
      <c r="P29" s="376"/>
      <c r="Q29" s="337"/>
    </row>
    <row r="30" spans="2:17" s="351" customFormat="1" ht="13.9" x14ac:dyDescent="0.3">
      <c r="B30" s="351" t="s">
        <v>15</v>
      </c>
      <c r="D30" s="377"/>
      <c r="E30" s="377"/>
      <c r="F30" s="377"/>
      <c r="G30" s="377"/>
      <c r="H30" s="377"/>
      <c r="I30" s="377"/>
      <c r="J30" s="377"/>
      <c r="K30" s="377"/>
      <c r="L30" s="377"/>
      <c r="M30" s="377"/>
      <c r="N30" s="377"/>
      <c r="O30" s="377"/>
      <c r="P30" s="378"/>
      <c r="Q30" s="360"/>
    </row>
    <row r="31" spans="2:17" s="379" customFormat="1" ht="13.9" x14ac:dyDescent="0.3">
      <c r="C31" s="379" t="s">
        <v>50</v>
      </c>
      <c r="D31" s="380">
        <f ca="1">Input!C200</f>
        <v>1009346.9275362319</v>
      </c>
      <c r="E31" s="380">
        <f ca="1">Input!D200</f>
        <v>1024756.8699852973</v>
      </c>
      <c r="F31" s="380">
        <f ca="1">Input!E200</f>
        <v>989358.85593393189</v>
      </c>
      <c r="G31" s="380">
        <f ca="1">Input!F200</f>
        <v>1004202.8316148311</v>
      </c>
      <c r="H31" s="380">
        <f ca="1">Input!G200</f>
        <v>998039.24059947208</v>
      </c>
      <c r="I31" s="380">
        <f ca="1">Input!H200</f>
        <v>1009109.1359910059</v>
      </c>
      <c r="J31" s="380">
        <f ca="1">Input!I200</f>
        <v>1030741.2632993946</v>
      </c>
      <c r="K31" s="380">
        <f ca="1">Input!J200</f>
        <v>1042654.6087735796</v>
      </c>
      <c r="L31" s="380">
        <f ca="1">Input!K200</f>
        <v>1064326.5180024579</v>
      </c>
      <c r="M31" s="380">
        <f ca="1">Input!L200</f>
        <v>1071150.8360013536</v>
      </c>
      <c r="N31" s="380">
        <f ca="1">Input!M200</f>
        <v>1090433.0812181565</v>
      </c>
      <c r="O31" s="380">
        <f ca="1">Input!N200</f>
        <v>1085528.3635694194</v>
      </c>
      <c r="P31" s="381">
        <f ca="1">O31</f>
        <v>1085528.3635694194</v>
      </c>
      <c r="Q31" s="382" t="s">
        <v>103</v>
      </c>
    </row>
    <row r="32" spans="2:17" s="371" customFormat="1" ht="13.9" outlineLevel="1" x14ac:dyDescent="0.3">
      <c r="C32" s="362" t="s">
        <v>219</v>
      </c>
      <c r="D32" s="383">
        <f>Input!C403</f>
        <v>1007000</v>
      </c>
      <c r="E32" s="383">
        <f>Input!D403</f>
        <v>950000</v>
      </c>
      <c r="F32" s="383">
        <f>Input!E403</f>
        <v>995000</v>
      </c>
      <c r="G32" s="383">
        <f>Input!F403</f>
        <v>933000</v>
      </c>
      <c r="H32" s="383">
        <f>Input!G403</f>
        <v>986000</v>
      </c>
      <c r="I32" s="383">
        <f>Input!H403</f>
        <v>0</v>
      </c>
      <c r="J32" s="383">
        <f>Input!I403</f>
        <v>0</v>
      </c>
      <c r="K32" s="383">
        <f>Input!J403</f>
        <v>0</v>
      </c>
      <c r="L32" s="383">
        <f>Input!K403</f>
        <v>0</v>
      </c>
      <c r="M32" s="383">
        <f>Input!L403</f>
        <v>0</v>
      </c>
      <c r="N32" s="383">
        <f>Input!M403</f>
        <v>0</v>
      </c>
      <c r="O32" s="383">
        <f>Input!N403</f>
        <v>0</v>
      </c>
      <c r="P32" s="384">
        <f>O32</f>
        <v>0</v>
      </c>
      <c r="Q32" s="373"/>
    </row>
    <row r="33" spans="2:17" s="351" customFormat="1" ht="13.9" outlineLevel="1" x14ac:dyDescent="0.3">
      <c r="C33" s="362" t="s">
        <v>220</v>
      </c>
      <c r="D33" s="385">
        <f t="shared" ref="D33:O33" ca="1" si="4">D32-D31</f>
        <v>-2346.9275362319313</v>
      </c>
      <c r="E33" s="385">
        <f t="shared" ca="1" si="4"/>
        <v>-74756.869985297322</v>
      </c>
      <c r="F33" s="385">
        <f t="shared" ca="1" si="4"/>
        <v>5641.144066068111</v>
      </c>
      <c r="G33" s="385">
        <f t="shared" ca="1" si="4"/>
        <v>-71202.831614831113</v>
      </c>
      <c r="H33" s="385">
        <f t="shared" ca="1" si="4"/>
        <v>-12039.240599472076</v>
      </c>
      <c r="I33" s="385">
        <f t="shared" ca="1" si="4"/>
        <v>-1009109.1359910059</v>
      </c>
      <c r="J33" s="385">
        <f t="shared" ca="1" si="4"/>
        <v>-1030741.2632993946</v>
      </c>
      <c r="K33" s="385">
        <f t="shared" ca="1" si="4"/>
        <v>-1042654.6087735796</v>
      </c>
      <c r="L33" s="385">
        <f t="shared" ca="1" si="4"/>
        <v>-1064326.5180024579</v>
      </c>
      <c r="M33" s="385">
        <f t="shared" ca="1" si="4"/>
        <v>-1071150.8360013536</v>
      </c>
      <c r="N33" s="385">
        <f t="shared" ca="1" si="4"/>
        <v>-1090433.0812181565</v>
      </c>
      <c r="O33" s="385">
        <f t="shared" ca="1" si="4"/>
        <v>-1085528.3635694194</v>
      </c>
      <c r="P33" s="353">
        <f ca="1">O33</f>
        <v>-1085528.3635694194</v>
      </c>
      <c r="Q33" s="360"/>
    </row>
    <row r="34" spans="2:17" s="379" customFormat="1" ht="13.9" x14ac:dyDescent="0.3">
      <c r="D34" s="380"/>
      <c r="E34" s="380"/>
      <c r="F34" s="380"/>
      <c r="G34" s="380"/>
      <c r="H34" s="380"/>
      <c r="I34" s="380"/>
      <c r="J34" s="380"/>
      <c r="K34" s="380"/>
      <c r="L34" s="380"/>
      <c r="M34" s="380"/>
      <c r="N34" s="380"/>
      <c r="O34" s="380"/>
      <c r="P34" s="381"/>
      <c r="Q34" s="382"/>
    </row>
    <row r="35" spans="2:17" s="386" customFormat="1" ht="13.9" x14ac:dyDescent="0.3">
      <c r="C35" s="386" t="s">
        <v>51</v>
      </c>
      <c r="D35" s="372">
        <f>Input!C227</f>
        <v>20732</v>
      </c>
      <c r="E35" s="372">
        <f>Input!D227</f>
        <v>20732</v>
      </c>
      <c r="F35" s="372">
        <f>Input!E227</f>
        <v>20732</v>
      </c>
      <c r="G35" s="372">
        <f>Input!F227</f>
        <v>20732</v>
      </c>
      <c r="H35" s="372">
        <f>Input!G227</f>
        <v>20732</v>
      </c>
      <c r="I35" s="372">
        <f>Input!H227</f>
        <v>20732</v>
      </c>
      <c r="J35" s="372">
        <f>Input!I227</f>
        <v>20732</v>
      </c>
      <c r="K35" s="372">
        <f>Input!J227</f>
        <v>20732</v>
      </c>
      <c r="L35" s="372">
        <f>Input!K227</f>
        <v>20732</v>
      </c>
      <c r="M35" s="372">
        <f>Input!L227</f>
        <v>20732</v>
      </c>
      <c r="N35" s="372">
        <f>Input!M227</f>
        <v>20732</v>
      </c>
      <c r="O35" s="372">
        <f>Input!N227</f>
        <v>20732</v>
      </c>
      <c r="P35" s="353">
        <f>O35</f>
        <v>20732</v>
      </c>
      <c r="Q35" s="382" t="s">
        <v>103</v>
      </c>
    </row>
    <row r="36" spans="2:17" s="362" customFormat="1" ht="13.9" outlineLevel="1" x14ac:dyDescent="0.3">
      <c r="C36" s="362" t="s">
        <v>219</v>
      </c>
      <c r="D36" s="383">
        <f>Input!C404</f>
        <v>21000</v>
      </c>
      <c r="E36" s="383">
        <f>Input!D404</f>
        <v>21000</v>
      </c>
      <c r="F36" s="383">
        <f>Input!E404</f>
        <v>21000</v>
      </c>
      <c r="G36" s="383">
        <f>Input!F404</f>
        <v>21000</v>
      </c>
      <c r="H36" s="383">
        <f>Input!G404</f>
        <v>21000</v>
      </c>
      <c r="I36" s="383">
        <f>Input!H404</f>
        <v>0</v>
      </c>
      <c r="J36" s="383">
        <f>Input!I404</f>
        <v>0</v>
      </c>
      <c r="K36" s="383">
        <f>Input!J404</f>
        <v>0</v>
      </c>
      <c r="L36" s="383">
        <f>Input!K404</f>
        <v>0</v>
      </c>
      <c r="M36" s="383">
        <f>Input!L404</f>
        <v>0</v>
      </c>
      <c r="N36" s="383">
        <f>Input!M404</f>
        <v>0</v>
      </c>
      <c r="O36" s="383">
        <f>Input!N404</f>
        <v>0</v>
      </c>
      <c r="P36" s="387">
        <f>O36</f>
        <v>0</v>
      </c>
      <c r="Q36" s="388"/>
    </row>
    <row r="37" spans="2:17" s="351" customFormat="1" ht="13.9" outlineLevel="1" x14ac:dyDescent="0.3">
      <c r="C37" s="362" t="s">
        <v>220</v>
      </c>
      <c r="D37" s="385">
        <f t="shared" ref="D37:O37" si="5">D36-D35</f>
        <v>268</v>
      </c>
      <c r="E37" s="385">
        <f t="shared" si="5"/>
        <v>268</v>
      </c>
      <c r="F37" s="385">
        <f t="shared" si="5"/>
        <v>268</v>
      </c>
      <c r="G37" s="385">
        <f t="shared" si="5"/>
        <v>268</v>
      </c>
      <c r="H37" s="385">
        <f t="shared" si="5"/>
        <v>268</v>
      </c>
      <c r="I37" s="385">
        <f t="shared" si="5"/>
        <v>-20732</v>
      </c>
      <c r="J37" s="385">
        <f t="shared" si="5"/>
        <v>-20732</v>
      </c>
      <c r="K37" s="385">
        <f t="shared" si="5"/>
        <v>-20732</v>
      </c>
      <c r="L37" s="385">
        <f t="shared" si="5"/>
        <v>-20732</v>
      </c>
      <c r="M37" s="385">
        <f t="shared" si="5"/>
        <v>-20732</v>
      </c>
      <c r="N37" s="385">
        <f t="shared" si="5"/>
        <v>-20732</v>
      </c>
      <c r="O37" s="385">
        <f t="shared" si="5"/>
        <v>-20732</v>
      </c>
      <c r="P37" s="353">
        <f>O37</f>
        <v>-20732</v>
      </c>
      <c r="Q37" s="360"/>
    </row>
    <row r="38" spans="2:17" s="386" customFormat="1" ht="13.9" x14ac:dyDescent="0.3">
      <c r="D38" s="372"/>
      <c r="E38" s="372"/>
      <c r="F38" s="372"/>
      <c r="G38" s="372"/>
      <c r="H38" s="372"/>
      <c r="I38" s="372"/>
      <c r="J38" s="372"/>
      <c r="K38" s="372"/>
      <c r="L38" s="372"/>
      <c r="M38" s="372"/>
      <c r="N38" s="372"/>
      <c r="O38" s="372"/>
      <c r="P38" s="353"/>
      <c r="Q38" s="382"/>
    </row>
    <row r="39" spans="2:17" s="389" customFormat="1" ht="13.9" x14ac:dyDescent="0.3">
      <c r="C39" s="390" t="s">
        <v>16</v>
      </c>
      <c r="D39" s="380">
        <f ca="1">Input!C256</f>
        <v>1311984.0138433874</v>
      </c>
      <c r="E39" s="380">
        <f ca="1">Input!D256</f>
        <v>1348475.3206569734</v>
      </c>
      <c r="F39" s="380">
        <f ca="1">Input!E256</f>
        <v>1429576.7028450645</v>
      </c>
      <c r="G39" s="380">
        <f ca="1">Input!F256</f>
        <v>1485515.8895527427</v>
      </c>
      <c r="H39" s="380">
        <f ca="1">Input!G256</f>
        <v>1558852.4213863087</v>
      </c>
      <c r="I39" s="380">
        <f ca="1">Input!H256</f>
        <v>1617448.2828129821</v>
      </c>
      <c r="J39" s="380">
        <f ca="1">Input!I256</f>
        <v>1693094.0963228005</v>
      </c>
      <c r="K39" s="380">
        <f ca="1">Input!J256</f>
        <v>1778091.6466001559</v>
      </c>
      <c r="L39" s="380">
        <f ca="1">Input!K256</f>
        <v>1854593.9472561514</v>
      </c>
      <c r="M39" s="380">
        <f ca="1">Input!L256</f>
        <v>1953427.5700754628</v>
      </c>
      <c r="N39" s="380">
        <f ca="1">Input!M256</f>
        <v>2041861.0816768669</v>
      </c>
      <c r="O39" s="380">
        <f ca="1">Input!N256</f>
        <v>2151872.0734771444</v>
      </c>
      <c r="P39" s="381">
        <f ca="1">O39</f>
        <v>2151872.0734771444</v>
      </c>
      <c r="Q39" s="382" t="s">
        <v>72</v>
      </c>
    </row>
    <row r="40" spans="2:17" s="362" customFormat="1" ht="13.9" outlineLevel="1" x14ac:dyDescent="0.3">
      <c r="C40" s="362" t="s">
        <v>219</v>
      </c>
      <c r="D40" s="383">
        <f>Input!C405</f>
        <v>1315000</v>
      </c>
      <c r="E40" s="383">
        <f>Input!D405</f>
        <v>1347500</v>
      </c>
      <c r="F40" s="383">
        <f>Input!E405</f>
        <v>1431000</v>
      </c>
      <c r="G40" s="383">
        <f>Input!F405</f>
        <v>1488000</v>
      </c>
      <c r="H40" s="383">
        <f>Input!G405</f>
        <v>1560000</v>
      </c>
      <c r="I40" s="383">
        <f>Input!H405</f>
        <v>0</v>
      </c>
      <c r="J40" s="383">
        <f>Input!I405</f>
        <v>0</v>
      </c>
      <c r="K40" s="383">
        <f>Input!J405</f>
        <v>0</v>
      </c>
      <c r="L40" s="383">
        <f>Input!K405</f>
        <v>0</v>
      </c>
      <c r="M40" s="383">
        <f>Input!L405</f>
        <v>0</v>
      </c>
      <c r="N40" s="383">
        <f>Input!M405</f>
        <v>0</v>
      </c>
      <c r="O40" s="383">
        <f>Input!N405</f>
        <v>0</v>
      </c>
      <c r="P40" s="387">
        <f>O40</f>
        <v>0</v>
      </c>
      <c r="Q40" s="388"/>
    </row>
    <row r="41" spans="2:17" s="351" customFormat="1" ht="13.9" outlineLevel="1" x14ac:dyDescent="0.3">
      <c r="C41" s="362" t="s">
        <v>220</v>
      </c>
      <c r="D41" s="385">
        <f t="shared" ref="D41:O41" ca="1" si="6">D40-D39</f>
        <v>3015.9861566126347</v>
      </c>
      <c r="E41" s="385">
        <f t="shared" ca="1" si="6"/>
        <v>-975.32065697340295</v>
      </c>
      <c r="F41" s="385">
        <f t="shared" ca="1" si="6"/>
        <v>1423.2971549355425</v>
      </c>
      <c r="G41" s="385">
        <f t="shared" ca="1" si="6"/>
        <v>2484.1104472572915</v>
      </c>
      <c r="H41" s="385">
        <f t="shared" ca="1" si="6"/>
        <v>1147.5786136912648</v>
      </c>
      <c r="I41" s="385">
        <f t="shared" ca="1" si="6"/>
        <v>-1617448.2828129821</v>
      </c>
      <c r="J41" s="385">
        <f t="shared" ca="1" si="6"/>
        <v>-1693094.0963228005</v>
      </c>
      <c r="K41" s="385">
        <f t="shared" ca="1" si="6"/>
        <v>-1778091.6466001559</v>
      </c>
      <c r="L41" s="385">
        <f t="shared" ca="1" si="6"/>
        <v>-1854593.9472561514</v>
      </c>
      <c r="M41" s="385">
        <f t="shared" ca="1" si="6"/>
        <v>-1953427.5700754628</v>
      </c>
      <c r="N41" s="385">
        <f t="shared" ca="1" si="6"/>
        <v>-2041861.0816768669</v>
      </c>
      <c r="O41" s="385">
        <f t="shared" ca="1" si="6"/>
        <v>-2151872.0734771444</v>
      </c>
      <c r="P41" s="353">
        <f ca="1">O41</f>
        <v>-2151872.0734771444</v>
      </c>
      <c r="Q41" s="360"/>
    </row>
    <row r="42" spans="2:17" s="389" customFormat="1" ht="13.9" x14ac:dyDescent="0.3">
      <c r="C42" s="390"/>
      <c r="D42" s="380"/>
      <c r="E42" s="380"/>
      <c r="F42" s="380"/>
      <c r="G42" s="380"/>
      <c r="H42" s="380"/>
      <c r="I42" s="380"/>
      <c r="J42" s="380"/>
      <c r="K42" s="380"/>
      <c r="L42" s="380"/>
      <c r="M42" s="380"/>
      <c r="N42" s="380"/>
      <c r="O42" s="380"/>
      <c r="P42" s="381"/>
      <c r="Q42" s="382"/>
    </row>
    <row r="43" spans="2:17" s="338" customFormat="1" ht="13.9" x14ac:dyDescent="0.3">
      <c r="C43" s="351" t="s">
        <v>19</v>
      </c>
      <c r="D43" s="358">
        <f t="shared" ref="D43:O43" ca="1" si="7">D31+D35+D39</f>
        <v>2342062.9413796193</v>
      </c>
      <c r="E43" s="358">
        <f t="shared" ca="1" si="7"/>
        <v>2393964.1906422707</v>
      </c>
      <c r="F43" s="358">
        <f t="shared" ca="1" si="7"/>
        <v>2439667.5587789966</v>
      </c>
      <c r="G43" s="358">
        <f t="shared" ca="1" si="7"/>
        <v>2510450.7211675737</v>
      </c>
      <c r="H43" s="358">
        <f t="shared" ca="1" si="7"/>
        <v>2577623.661985781</v>
      </c>
      <c r="I43" s="358">
        <f t="shared" ca="1" si="7"/>
        <v>2647289.418803988</v>
      </c>
      <c r="J43" s="358">
        <f t="shared" ca="1" si="7"/>
        <v>2744567.3596221954</v>
      </c>
      <c r="K43" s="358">
        <f t="shared" ca="1" si="7"/>
        <v>2841478.2553737354</v>
      </c>
      <c r="L43" s="358">
        <f t="shared" ca="1" si="7"/>
        <v>2939652.4652586095</v>
      </c>
      <c r="M43" s="358">
        <f t="shared" ca="1" si="7"/>
        <v>3045310.4060768164</v>
      </c>
      <c r="N43" s="358">
        <f t="shared" ca="1" si="7"/>
        <v>3153026.1628950234</v>
      </c>
      <c r="O43" s="358">
        <f t="shared" ca="1" si="7"/>
        <v>3258132.4370465637</v>
      </c>
      <c r="P43" s="359">
        <f ca="1">O43</f>
        <v>3258132.4370465637</v>
      </c>
      <c r="Q43" s="340"/>
    </row>
    <row r="44" spans="2:17" s="351" customFormat="1" ht="13.9" x14ac:dyDescent="0.3">
      <c r="D44" s="377"/>
      <c r="E44" s="377"/>
      <c r="F44" s="377"/>
      <c r="G44" s="377"/>
      <c r="H44" s="377"/>
      <c r="I44" s="377"/>
      <c r="J44" s="377"/>
      <c r="K44" s="377"/>
      <c r="L44" s="377"/>
      <c r="M44" s="377"/>
      <c r="N44" s="377"/>
      <c r="O44" s="377"/>
      <c r="P44" s="378"/>
      <c r="Q44" s="360"/>
    </row>
    <row r="45" spans="2:17" s="351" customFormat="1" ht="14.45" thickBot="1" x14ac:dyDescent="0.35">
      <c r="B45" s="351" t="s">
        <v>17</v>
      </c>
      <c r="D45" s="391">
        <f t="shared" ref="D45:O45" ca="1" si="8">SUM(D43,D28)</f>
        <v>5182093.0420381799</v>
      </c>
      <c r="E45" s="391">
        <f t="shared" ca="1" si="8"/>
        <v>5196918.3919593934</v>
      </c>
      <c r="F45" s="391">
        <f t="shared" ca="1" si="8"/>
        <v>5205545.8607546808</v>
      </c>
      <c r="G45" s="391">
        <f t="shared" ca="1" si="8"/>
        <v>5239253.123801819</v>
      </c>
      <c r="H45" s="391">
        <f t="shared" ca="1" si="8"/>
        <v>5269350.1652785875</v>
      </c>
      <c r="I45" s="391">
        <f t="shared" ca="1" si="8"/>
        <v>5301940.0227553565</v>
      </c>
      <c r="J45" s="391">
        <f t="shared" ca="1" si="8"/>
        <v>5362142.064232124</v>
      </c>
      <c r="K45" s="391">
        <f t="shared" ca="1" si="8"/>
        <v>5421977.0606422257</v>
      </c>
      <c r="L45" s="391">
        <f t="shared" ca="1" si="8"/>
        <v>5483075.3711856622</v>
      </c>
      <c r="M45" s="391">
        <f t="shared" ca="1" si="8"/>
        <v>5551657.4126624297</v>
      </c>
      <c r="N45" s="391">
        <f t="shared" ca="1" si="8"/>
        <v>5622297.2701391978</v>
      </c>
      <c r="O45" s="391">
        <f t="shared" ca="1" si="8"/>
        <v>5690327.6449493002</v>
      </c>
      <c r="P45" s="392">
        <f ca="1">O45</f>
        <v>5690327.6449493002</v>
      </c>
      <c r="Q45" s="360"/>
    </row>
    <row r="46" spans="2:17" s="336" customFormat="1" ht="14.45" thickTop="1" x14ac:dyDescent="0.3">
      <c r="D46" s="352"/>
      <c r="E46" s="352"/>
      <c r="F46" s="352"/>
      <c r="G46" s="352"/>
      <c r="H46" s="352"/>
      <c r="I46" s="352"/>
      <c r="J46" s="352"/>
      <c r="K46" s="352"/>
      <c r="L46" s="352"/>
      <c r="M46" s="352"/>
      <c r="N46" s="352"/>
      <c r="O46" s="352"/>
      <c r="P46" s="376"/>
      <c r="Q46" s="337"/>
    </row>
    <row r="47" spans="2:17" s="336" customFormat="1" ht="13.9" x14ac:dyDescent="0.3">
      <c r="D47" s="352"/>
      <c r="E47" s="352"/>
      <c r="F47" s="352"/>
      <c r="G47" s="352"/>
      <c r="H47" s="352"/>
      <c r="I47" s="352"/>
      <c r="J47" s="352"/>
      <c r="K47" s="352"/>
      <c r="L47" s="352"/>
      <c r="M47" s="352"/>
      <c r="N47" s="352"/>
      <c r="O47" s="352"/>
      <c r="P47" s="353"/>
      <c r="Q47" s="337"/>
    </row>
    <row r="48" spans="2:17" s="351" customFormat="1" ht="13.9" x14ac:dyDescent="0.3">
      <c r="B48" s="351" t="s">
        <v>18</v>
      </c>
      <c r="D48" s="377"/>
      <c r="E48" s="377"/>
      <c r="F48" s="377"/>
      <c r="G48" s="377"/>
      <c r="H48" s="377"/>
      <c r="I48" s="377"/>
      <c r="J48" s="377"/>
      <c r="K48" s="377"/>
      <c r="L48" s="377"/>
      <c r="M48" s="377"/>
      <c r="N48" s="377"/>
      <c r="O48" s="377"/>
      <c r="P48" s="378"/>
      <c r="Q48" s="360"/>
    </row>
    <row r="49" spans="2:17" s="390" customFormat="1" ht="13.9" x14ac:dyDescent="0.3">
      <c r="C49" s="390" t="s">
        <v>76</v>
      </c>
      <c r="D49" s="380">
        <f ca="1">Input!C268</f>
        <v>36332.506666666668</v>
      </c>
      <c r="E49" s="380">
        <f ca="1">Input!D268</f>
        <v>38814.407111111112</v>
      </c>
      <c r="F49" s="380">
        <f ca="1">Input!E268</f>
        <v>35098.426429629631</v>
      </c>
      <c r="G49" s="380">
        <f ca="1">Input!F268</f>
        <v>37392.240000000005</v>
      </c>
      <c r="H49" s="380">
        <f ca="1">Input!G268</f>
        <v>36145.832000000002</v>
      </c>
      <c r="I49" s="380">
        <f ca="1">Input!H268</f>
        <v>37392.239999999998</v>
      </c>
      <c r="J49" s="380">
        <f ca="1">Input!I268</f>
        <v>37645.831999999995</v>
      </c>
      <c r="K49" s="380">
        <f ca="1">Input!J268</f>
        <v>37637.378933333319</v>
      </c>
      <c r="L49" s="380">
        <f ca="1">Input!K268</f>
        <v>38892.239999999998</v>
      </c>
      <c r="M49" s="380">
        <f ca="1">Input!L268</f>
        <v>38095.831999999995</v>
      </c>
      <c r="N49" s="380">
        <f ca="1">Input!M268</f>
        <v>39392.239999999983</v>
      </c>
      <c r="O49" s="380">
        <f ca="1">Input!N268</f>
        <v>38079.165333333331</v>
      </c>
      <c r="P49" s="381">
        <f ca="1">O49</f>
        <v>38079.165333333331</v>
      </c>
      <c r="Q49" s="393"/>
    </row>
    <row r="50" spans="2:17" s="362" customFormat="1" ht="13.9" outlineLevel="1" x14ac:dyDescent="0.3">
      <c r="C50" s="362" t="s">
        <v>219</v>
      </c>
      <c r="D50" s="383">
        <f>Input!C406</f>
        <v>39000</v>
      </c>
      <c r="E50" s="383">
        <f>Input!D406</f>
        <v>38700</v>
      </c>
      <c r="F50" s="383">
        <f>Input!E406</f>
        <v>36000</v>
      </c>
      <c r="G50" s="383">
        <f>Input!F406</f>
        <v>34000</v>
      </c>
      <c r="H50" s="383">
        <f>Input!G406</f>
        <v>32000</v>
      </c>
      <c r="I50" s="383">
        <f>Input!H406</f>
        <v>0</v>
      </c>
      <c r="J50" s="383">
        <f>Input!I406</f>
        <v>0</v>
      </c>
      <c r="K50" s="383">
        <f>Input!J406</f>
        <v>0</v>
      </c>
      <c r="L50" s="383">
        <f>Input!K406</f>
        <v>0</v>
      </c>
      <c r="M50" s="383">
        <f>Input!L406</f>
        <v>0</v>
      </c>
      <c r="N50" s="383">
        <f>Input!M406</f>
        <v>0</v>
      </c>
      <c r="O50" s="383">
        <f>Input!N406</f>
        <v>0</v>
      </c>
      <c r="P50" s="387">
        <f>O50</f>
        <v>0</v>
      </c>
      <c r="Q50" s="388"/>
    </row>
    <row r="51" spans="2:17" s="351" customFormat="1" ht="13.9" outlineLevel="1" x14ac:dyDescent="0.3">
      <c r="C51" s="362" t="s">
        <v>220</v>
      </c>
      <c r="D51" s="385">
        <f t="shared" ref="D51:O51" ca="1" si="9">D50-D49</f>
        <v>2667.493333333332</v>
      </c>
      <c r="E51" s="385">
        <f t="shared" ca="1" si="9"/>
        <v>-114.40711111111159</v>
      </c>
      <c r="F51" s="385">
        <f t="shared" ca="1" si="9"/>
        <v>901.57357037036854</v>
      </c>
      <c r="G51" s="385">
        <f t="shared" ca="1" si="9"/>
        <v>-3392.2400000000052</v>
      </c>
      <c r="H51" s="385">
        <f t="shared" ca="1" si="9"/>
        <v>-4145.8320000000022</v>
      </c>
      <c r="I51" s="385">
        <f t="shared" ca="1" si="9"/>
        <v>-37392.239999999998</v>
      </c>
      <c r="J51" s="385">
        <f t="shared" ca="1" si="9"/>
        <v>-37645.831999999995</v>
      </c>
      <c r="K51" s="385">
        <f t="shared" ca="1" si="9"/>
        <v>-37637.378933333319</v>
      </c>
      <c r="L51" s="385">
        <f t="shared" ca="1" si="9"/>
        <v>-38892.239999999998</v>
      </c>
      <c r="M51" s="385">
        <f t="shared" ca="1" si="9"/>
        <v>-38095.831999999995</v>
      </c>
      <c r="N51" s="385">
        <f t="shared" ca="1" si="9"/>
        <v>-39392.239999999983</v>
      </c>
      <c r="O51" s="385">
        <f t="shared" ca="1" si="9"/>
        <v>-38079.165333333331</v>
      </c>
      <c r="P51" s="353">
        <f ca="1">O51</f>
        <v>-38079.165333333331</v>
      </c>
      <c r="Q51" s="360"/>
    </row>
    <row r="52" spans="2:17" s="390" customFormat="1" ht="13.9" x14ac:dyDescent="0.3">
      <c r="D52" s="380"/>
      <c r="E52" s="380"/>
      <c r="F52" s="380"/>
      <c r="G52" s="380"/>
      <c r="H52" s="380"/>
      <c r="I52" s="380"/>
      <c r="J52" s="380"/>
      <c r="K52" s="380"/>
      <c r="L52" s="380"/>
      <c r="M52" s="380"/>
      <c r="N52" s="380"/>
      <c r="O52" s="380"/>
      <c r="P52" s="381"/>
      <c r="Q52" s="393"/>
    </row>
    <row r="53" spans="2:17" s="336" customFormat="1" ht="13.9" x14ac:dyDescent="0.3">
      <c r="C53" s="336" t="s">
        <v>64</v>
      </c>
      <c r="D53" s="372">
        <f ca="1">Input!C296</f>
        <v>356931.64830579609</v>
      </c>
      <c r="E53" s="372">
        <f ca="1">Input!D296</f>
        <v>361082.21071684669</v>
      </c>
      <c r="F53" s="372">
        <f ca="1">Input!E296</f>
        <v>365232.77312789735</v>
      </c>
      <c r="G53" s="372">
        <f ca="1">Input!F296</f>
        <v>372683.33553894795</v>
      </c>
      <c r="H53" s="372">
        <f ca="1">Input!G296</f>
        <v>380063.89794999856</v>
      </c>
      <c r="I53" s="372">
        <f ca="1">Input!H296</f>
        <v>387444.46036104922</v>
      </c>
      <c r="J53" s="372">
        <f ca="1">Input!I296</f>
        <v>399775.02277209982</v>
      </c>
      <c r="K53" s="372">
        <f ca="1">Input!J296</f>
        <v>412000.58518315043</v>
      </c>
      <c r="L53" s="372">
        <f ca="1">Input!K296</f>
        <v>424226.14759420109</v>
      </c>
      <c r="M53" s="372">
        <f ca="1">Input!L296</f>
        <v>438101.71000525169</v>
      </c>
      <c r="N53" s="372">
        <f ca="1">Input!M296</f>
        <v>451942.27241630235</v>
      </c>
      <c r="O53" s="372">
        <f ca="1">Input!N296</f>
        <v>465782.83482735296</v>
      </c>
      <c r="P53" s="381">
        <f ca="1">O53</f>
        <v>465782.83482735296</v>
      </c>
      <c r="Q53" s="337"/>
    </row>
    <row r="54" spans="2:17" s="362" customFormat="1" ht="13.9" outlineLevel="1" x14ac:dyDescent="0.3">
      <c r="C54" s="362" t="s">
        <v>219</v>
      </c>
      <c r="D54" s="383">
        <f>Input!C407</f>
        <v>375000</v>
      </c>
      <c r="E54" s="383">
        <f>Input!D407</f>
        <v>346000</v>
      </c>
      <c r="F54" s="383">
        <f>Input!E407</f>
        <v>388000</v>
      </c>
      <c r="G54" s="383">
        <f>Input!F407</f>
        <v>362000</v>
      </c>
      <c r="H54" s="383">
        <f>Input!G407</f>
        <v>390000</v>
      </c>
      <c r="I54" s="383">
        <f>Input!H407</f>
        <v>0</v>
      </c>
      <c r="J54" s="383">
        <f>Input!I407</f>
        <v>0</v>
      </c>
      <c r="K54" s="383">
        <f>Input!J407</f>
        <v>0</v>
      </c>
      <c r="L54" s="383">
        <f>Input!K407</f>
        <v>0</v>
      </c>
      <c r="M54" s="383">
        <f>Input!L407</f>
        <v>0</v>
      </c>
      <c r="N54" s="383">
        <f>Input!M407</f>
        <v>0</v>
      </c>
      <c r="O54" s="383">
        <f>Input!N407</f>
        <v>0</v>
      </c>
      <c r="P54" s="387">
        <f>O54</f>
        <v>0</v>
      </c>
      <c r="Q54" s="388"/>
    </row>
    <row r="55" spans="2:17" s="351" customFormat="1" ht="13.9" outlineLevel="1" x14ac:dyDescent="0.3">
      <c r="C55" s="362" t="s">
        <v>220</v>
      </c>
      <c r="D55" s="385">
        <f t="shared" ref="D55:O55" ca="1" si="10">D54-D53</f>
        <v>18068.351694203913</v>
      </c>
      <c r="E55" s="385">
        <f t="shared" ca="1" si="10"/>
        <v>-15082.21071684669</v>
      </c>
      <c r="F55" s="385">
        <f t="shared" ca="1" si="10"/>
        <v>22767.226872102648</v>
      </c>
      <c r="G55" s="385">
        <f t="shared" ca="1" si="10"/>
        <v>-10683.335538947955</v>
      </c>
      <c r="H55" s="385">
        <f t="shared" ca="1" si="10"/>
        <v>9936.102050001442</v>
      </c>
      <c r="I55" s="385">
        <f t="shared" ca="1" si="10"/>
        <v>-387444.46036104922</v>
      </c>
      <c r="J55" s="385">
        <f t="shared" ca="1" si="10"/>
        <v>-399775.02277209982</v>
      </c>
      <c r="K55" s="385">
        <f t="shared" ca="1" si="10"/>
        <v>-412000.58518315043</v>
      </c>
      <c r="L55" s="385">
        <f t="shared" ca="1" si="10"/>
        <v>-424226.14759420109</v>
      </c>
      <c r="M55" s="385">
        <f t="shared" ca="1" si="10"/>
        <v>-438101.71000525169</v>
      </c>
      <c r="N55" s="385">
        <f t="shared" ca="1" si="10"/>
        <v>-451942.27241630235</v>
      </c>
      <c r="O55" s="385">
        <f t="shared" ca="1" si="10"/>
        <v>-465782.83482735296</v>
      </c>
      <c r="P55" s="353">
        <f ca="1">O55</f>
        <v>-465782.83482735296</v>
      </c>
      <c r="Q55" s="360"/>
    </row>
    <row r="56" spans="2:17" s="336" customFormat="1" ht="13.9" x14ac:dyDescent="0.3">
      <c r="D56" s="372"/>
      <c r="E56" s="372"/>
      <c r="F56" s="372"/>
      <c r="G56" s="372"/>
      <c r="H56" s="372"/>
      <c r="I56" s="372"/>
      <c r="J56" s="372"/>
      <c r="K56" s="372"/>
      <c r="L56" s="372"/>
      <c r="M56" s="372"/>
      <c r="N56" s="372"/>
      <c r="O56" s="372"/>
      <c r="P56" s="381"/>
      <c r="Q56" s="337"/>
    </row>
    <row r="57" spans="2:17" s="336" customFormat="1" ht="13.9" x14ac:dyDescent="0.3">
      <c r="C57" s="336" t="s">
        <v>53</v>
      </c>
      <c r="D57" s="394">
        <f>Input!C311</f>
        <v>0</v>
      </c>
      <c r="E57" s="394">
        <f>Input!D311</f>
        <v>0</v>
      </c>
      <c r="F57" s="394">
        <f>Input!E311</f>
        <v>0</v>
      </c>
      <c r="G57" s="394">
        <f>Input!F311</f>
        <v>0</v>
      </c>
      <c r="H57" s="394">
        <f>Input!G311</f>
        <v>0</v>
      </c>
      <c r="I57" s="394">
        <f>Input!H311</f>
        <v>0</v>
      </c>
      <c r="J57" s="394">
        <f>Input!I311</f>
        <v>0</v>
      </c>
      <c r="K57" s="394">
        <f>Input!J311</f>
        <v>0</v>
      </c>
      <c r="L57" s="394">
        <f>Input!K311</f>
        <v>0</v>
      </c>
      <c r="M57" s="394">
        <f>Input!L311</f>
        <v>0</v>
      </c>
      <c r="N57" s="394">
        <f>Input!M311</f>
        <v>0</v>
      </c>
      <c r="O57" s="394">
        <f>Input!N311</f>
        <v>0</v>
      </c>
      <c r="P57" s="353">
        <f>O57</f>
        <v>0</v>
      </c>
      <c r="Q57" s="337" t="s">
        <v>54</v>
      </c>
    </row>
    <row r="58" spans="2:17" s="336" customFormat="1" ht="13.9" x14ac:dyDescent="0.3">
      <c r="C58" s="336" t="s">
        <v>61</v>
      </c>
      <c r="D58" s="372">
        <f>Input!C338</f>
        <v>0</v>
      </c>
      <c r="E58" s="372">
        <f>Input!D338</f>
        <v>0</v>
      </c>
      <c r="F58" s="372">
        <f>Input!E338</f>
        <v>0</v>
      </c>
      <c r="G58" s="372">
        <f>Input!F338</f>
        <v>0</v>
      </c>
      <c r="H58" s="372">
        <f>Input!G338</f>
        <v>0</v>
      </c>
      <c r="I58" s="372">
        <f>Input!H338</f>
        <v>0</v>
      </c>
      <c r="J58" s="372">
        <f>Input!I338</f>
        <v>0</v>
      </c>
      <c r="K58" s="372">
        <f>Input!J338</f>
        <v>0</v>
      </c>
      <c r="L58" s="372">
        <f>Input!K338</f>
        <v>0</v>
      </c>
      <c r="M58" s="372">
        <f>Input!L338</f>
        <v>0</v>
      </c>
      <c r="N58" s="372">
        <f>Input!M338</f>
        <v>0</v>
      </c>
      <c r="O58" s="372">
        <f>Input!N338</f>
        <v>0</v>
      </c>
      <c r="P58" s="395"/>
      <c r="Q58" s="337" t="s">
        <v>66</v>
      </c>
    </row>
    <row r="59" spans="2:17" s="351" customFormat="1" ht="13.9" x14ac:dyDescent="0.3">
      <c r="C59" s="351" t="s">
        <v>62</v>
      </c>
      <c r="D59" s="374">
        <f t="shared" ref="D59:O59" ca="1" si="11">D49+D53+D57+D58</f>
        <v>393264.15497246274</v>
      </c>
      <c r="E59" s="374">
        <f t="shared" ca="1" si="11"/>
        <v>399896.61782795779</v>
      </c>
      <c r="F59" s="374">
        <f t="shared" ca="1" si="11"/>
        <v>400331.19955752697</v>
      </c>
      <c r="G59" s="374">
        <f t="shared" ca="1" si="11"/>
        <v>410075.57553894795</v>
      </c>
      <c r="H59" s="374">
        <f t="shared" ca="1" si="11"/>
        <v>416209.72994999855</v>
      </c>
      <c r="I59" s="374">
        <f t="shared" ca="1" si="11"/>
        <v>424836.70036104921</v>
      </c>
      <c r="J59" s="374">
        <f t="shared" ca="1" si="11"/>
        <v>437420.85477209982</v>
      </c>
      <c r="K59" s="374">
        <f t="shared" ca="1" si="11"/>
        <v>449637.96411648375</v>
      </c>
      <c r="L59" s="374">
        <f t="shared" ca="1" si="11"/>
        <v>463118.38759420108</v>
      </c>
      <c r="M59" s="374">
        <f t="shared" ca="1" si="11"/>
        <v>476197.54200525169</v>
      </c>
      <c r="N59" s="374">
        <f t="shared" ca="1" si="11"/>
        <v>491334.51241630234</v>
      </c>
      <c r="O59" s="374">
        <f t="shared" ca="1" si="11"/>
        <v>503862.00016068626</v>
      </c>
      <c r="P59" s="375">
        <f ca="1">O59</f>
        <v>503862.00016068626</v>
      </c>
      <c r="Q59" s="360"/>
    </row>
    <row r="60" spans="2:17" s="336" customFormat="1" ht="15.75" customHeight="1" x14ac:dyDescent="0.3">
      <c r="D60" s="352"/>
      <c r="E60" s="352"/>
      <c r="F60" s="352"/>
      <c r="G60" s="352"/>
      <c r="H60" s="352"/>
      <c r="I60" s="352"/>
      <c r="J60" s="352"/>
      <c r="K60" s="352"/>
      <c r="L60" s="352"/>
      <c r="M60" s="352"/>
      <c r="N60" s="352"/>
      <c r="O60" s="352"/>
      <c r="P60" s="353"/>
      <c r="Q60" s="337"/>
    </row>
    <row r="61" spans="2:17" s="351" customFormat="1" ht="13.9" x14ac:dyDescent="0.3">
      <c r="B61" s="351" t="s">
        <v>60</v>
      </c>
      <c r="D61" s="377"/>
      <c r="E61" s="377"/>
      <c r="F61" s="377"/>
      <c r="G61" s="377"/>
      <c r="H61" s="377"/>
      <c r="I61" s="377"/>
      <c r="J61" s="377"/>
      <c r="K61" s="377"/>
      <c r="L61" s="377"/>
      <c r="M61" s="377"/>
      <c r="N61" s="377"/>
      <c r="O61" s="377"/>
      <c r="P61" s="378"/>
      <c r="Q61" s="360"/>
    </row>
    <row r="62" spans="2:17" s="336" customFormat="1" ht="13.9" x14ac:dyDescent="0.3">
      <c r="C62" s="336" t="s">
        <v>55</v>
      </c>
      <c r="D62" s="394">
        <f>Input!C321</f>
        <v>1427108</v>
      </c>
      <c r="E62" s="394">
        <f>Input!D321</f>
        <v>1408661</v>
      </c>
      <c r="F62" s="394">
        <f>Input!E321</f>
        <v>1390214</v>
      </c>
      <c r="G62" s="394">
        <f>Input!F321</f>
        <v>1371767</v>
      </c>
      <c r="H62" s="394">
        <f>Input!G321</f>
        <v>1353320</v>
      </c>
      <c r="I62" s="394">
        <f>Input!H321</f>
        <v>1334873</v>
      </c>
      <c r="J62" s="394">
        <f>Input!I321</f>
        <v>1316426</v>
      </c>
      <c r="K62" s="394">
        <f>Input!J321</f>
        <v>1297979</v>
      </c>
      <c r="L62" s="394">
        <f>Input!K321</f>
        <v>1279532</v>
      </c>
      <c r="M62" s="394">
        <f>Input!L321</f>
        <v>1261085</v>
      </c>
      <c r="N62" s="394">
        <f>Input!M321</f>
        <v>1242638</v>
      </c>
      <c r="O62" s="394">
        <f>Input!N321</f>
        <v>1224191</v>
      </c>
      <c r="P62" s="353">
        <f>O62</f>
        <v>1224191</v>
      </c>
      <c r="Q62" s="337" t="s">
        <v>54</v>
      </c>
    </row>
    <row r="63" spans="2:17" s="362" customFormat="1" ht="13.9" outlineLevel="1" x14ac:dyDescent="0.3">
      <c r="C63" s="362" t="s">
        <v>219</v>
      </c>
      <c r="D63" s="383">
        <f>Input!C408</f>
        <v>1428000</v>
      </c>
      <c r="E63" s="383">
        <f>Input!D408</f>
        <v>1426000</v>
      </c>
      <c r="F63" s="383">
        <f>Input!E408</f>
        <v>1423000</v>
      </c>
      <c r="G63" s="383">
        <f>Input!F408</f>
        <v>1420000</v>
      </c>
      <c r="H63" s="383">
        <f>Input!G408</f>
        <v>1380000</v>
      </c>
      <c r="I63" s="383">
        <f>Input!H408</f>
        <v>0</v>
      </c>
      <c r="J63" s="383">
        <f>Input!I408</f>
        <v>0</v>
      </c>
      <c r="K63" s="383">
        <f>Input!J408</f>
        <v>0</v>
      </c>
      <c r="L63" s="383">
        <f>Input!K408</f>
        <v>0</v>
      </c>
      <c r="M63" s="383">
        <f>Input!L408</f>
        <v>0</v>
      </c>
      <c r="N63" s="383">
        <f>Input!M408</f>
        <v>0</v>
      </c>
      <c r="O63" s="383">
        <f>Input!N408</f>
        <v>0</v>
      </c>
      <c r="P63" s="387">
        <f>O63</f>
        <v>0</v>
      </c>
      <c r="Q63" s="388"/>
    </row>
    <row r="64" spans="2:17" s="351" customFormat="1" ht="13.9" outlineLevel="1" x14ac:dyDescent="0.3">
      <c r="C64" s="362" t="s">
        <v>220</v>
      </c>
      <c r="D64" s="385">
        <f t="shared" ref="D64:O64" si="12">D63-D62</f>
        <v>892</v>
      </c>
      <c r="E64" s="385">
        <f t="shared" si="12"/>
        <v>17339</v>
      </c>
      <c r="F64" s="385">
        <f t="shared" si="12"/>
        <v>32786</v>
      </c>
      <c r="G64" s="385">
        <f t="shared" si="12"/>
        <v>48233</v>
      </c>
      <c r="H64" s="385">
        <f t="shared" si="12"/>
        <v>26680</v>
      </c>
      <c r="I64" s="385">
        <f t="shared" si="12"/>
        <v>-1334873</v>
      </c>
      <c r="J64" s="385">
        <f t="shared" si="12"/>
        <v>-1316426</v>
      </c>
      <c r="K64" s="385">
        <f t="shared" si="12"/>
        <v>-1297979</v>
      </c>
      <c r="L64" s="385">
        <f t="shared" si="12"/>
        <v>-1279532</v>
      </c>
      <c r="M64" s="385">
        <f t="shared" si="12"/>
        <v>-1261085</v>
      </c>
      <c r="N64" s="385">
        <f t="shared" si="12"/>
        <v>-1242638</v>
      </c>
      <c r="O64" s="385">
        <f t="shared" si="12"/>
        <v>-1224191</v>
      </c>
      <c r="P64" s="353">
        <f>O64</f>
        <v>-1224191</v>
      </c>
      <c r="Q64" s="360"/>
    </row>
    <row r="65" spans="2:17" s="336" customFormat="1" ht="13.9" x14ac:dyDescent="0.3">
      <c r="D65" s="394"/>
      <c r="E65" s="394"/>
      <c r="F65" s="394"/>
      <c r="G65" s="394"/>
      <c r="H65" s="394"/>
      <c r="I65" s="394"/>
      <c r="J65" s="394"/>
      <c r="K65" s="394"/>
      <c r="L65" s="394"/>
      <c r="M65" s="394"/>
      <c r="N65" s="394"/>
      <c r="O65" s="394"/>
      <c r="P65" s="353"/>
      <c r="Q65" s="337"/>
    </row>
    <row r="66" spans="2:17" s="336" customFormat="1" ht="13.9" x14ac:dyDescent="0.3">
      <c r="C66" s="336" t="s">
        <v>61</v>
      </c>
      <c r="D66" s="372">
        <f>Input!C339</f>
        <v>49120</v>
      </c>
      <c r="E66" s="372">
        <f>Input!D339</f>
        <v>49120</v>
      </c>
      <c r="F66" s="372">
        <f>Input!E339</f>
        <v>49120</v>
      </c>
      <c r="G66" s="372">
        <f>Input!F339</f>
        <v>49120</v>
      </c>
      <c r="H66" s="372">
        <f>Input!G339</f>
        <v>49120</v>
      </c>
      <c r="I66" s="372">
        <f>Input!H339</f>
        <v>49120</v>
      </c>
      <c r="J66" s="372">
        <f>Input!I339</f>
        <v>49120</v>
      </c>
      <c r="K66" s="372">
        <f>Input!J339</f>
        <v>49120</v>
      </c>
      <c r="L66" s="372">
        <f>Input!K339</f>
        <v>49120</v>
      </c>
      <c r="M66" s="372">
        <f>Input!L339</f>
        <v>49120</v>
      </c>
      <c r="N66" s="372">
        <f>Input!M339</f>
        <v>49120</v>
      </c>
      <c r="O66" s="372">
        <f>Input!N339</f>
        <v>49120</v>
      </c>
      <c r="P66" s="353">
        <f>O66</f>
        <v>49120</v>
      </c>
      <c r="Q66" s="337" t="s">
        <v>66</v>
      </c>
    </row>
    <row r="67" spans="2:17" s="351" customFormat="1" ht="13.9" x14ac:dyDescent="0.3">
      <c r="C67" s="351" t="s">
        <v>63</v>
      </c>
      <c r="D67" s="358">
        <f t="shared" ref="D67:O67" si="13">D62+D66</f>
        <v>1476228</v>
      </c>
      <c r="E67" s="358">
        <f t="shared" si="13"/>
        <v>1457781</v>
      </c>
      <c r="F67" s="358">
        <f t="shared" si="13"/>
        <v>1439334</v>
      </c>
      <c r="G67" s="358">
        <f t="shared" si="13"/>
        <v>1420887</v>
      </c>
      <c r="H67" s="358">
        <f t="shared" si="13"/>
        <v>1402440</v>
      </c>
      <c r="I67" s="358">
        <f t="shared" si="13"/>
        <v>1383993</v>
      </c>
      <c r="J67" s="358">
        <f t="shared" si="13"/>
        <v>1365546</v>
      </c>
      <c r="K67" s="358">
        <f t="shared" si="13"/>
        <v>1347099</v>
      </c>
      <c r="L67" s="358">
        <f t="shared" si="13"/>
        <v>1328652</v>
      </c>
      <c r="M67" s="358">
        <f t="shared" si="13"/>
        <v>1310205</v>
      </c>
      <c r="N67" s="358">
        <f t="shared" si="13"/>
        <v>1291758</v>
      </c>
      <c r="O67" s="358">
        <f t="shared" si="13"/>
        <v>1273311</v>
      </c>
      <c r="P67" s="359">
        <f>O67</f>
        <v>1273311</v>
      </c>
      <c r="Q67" s="360"/>
    </row>
    <row r="68" spans="2:17" s="336" customFormat="1" ht="13.9" x14ac:dyDescent="0.3">
      <c r="D68" s="352"/>
      <c r="E68" s="352"/>
      <c r="F68" s="352"/>
      <c r="G68" s="352"/>
      <c r="H68" s="352"/>
      <c r="I68" s="352"/>
      <c r="J68" s="352"/>
      <c r="K68" s="352"/>
      <c r="L68" s="352"/>
      <c r="M68" s="352"/>
      <c r="N68" s="352"/>
      <c r="O68" s="352"/>
      <c r="P68" s="353"/>
      <c r="Q68" s="337"/>
    </row>
    <row r="69" spans="2:17" s="336" customFormat="1" ht="13.9" x14ac:dyDescent="0.3">
      <c r="D69" s="352"/>
      <c r="E69" s="352"/>
      <c r="F69" s="352"/>
      <c r="G69" s="352"/>
      <c r="H69" s="352"/>
      <c r="I69" s="352"/>
      <c r="J69" s="352"/>
      <c r="K69" s="352"/>
      <c r="L69" s="352"/>
      <c r="M69" s="352"/>
      <c r="N69" s="352"/>
      <c r="O69" s="352"/>
      <c r="P69" s="353"/>
      <c r="Q69" s="337"/>
    </row>
    <row r="70" spans="2:17" s="336" customFormat="1" ht="13.9" x14ac:dyDescent="0.3">
      <c r="B70" s="351" t="s">
        <v>20</v>
      </c>
      <c r="D70" s="352"/>
      <c r="E70" s="352"/>
      <c r="F70" s="352"/>
      <c r="G70" s="352"/>
      <c r="H70" s="352"/>
      <c r="I70" s="352"/>
      <c r="J70" s="352"/>
      <c r="K70" s="352"/>
      <c r="L70" s="352"/>
      <c r="M70" s="352"/>
      <c r="N70" s="352"/>
      <c r="O70" s="352"/>
      <c r="P70" s="353"/>
      <c r="Q70" s="337"/>
    </row>
    <row r="71" spans="2:17" s="336" customFormat="1" ht="13.9" x14ac:dyDescent="0.3">
      <c r="C71" s="336" t="s">
        <v>83</v>
      </c>
      <c r="D71" s="394">
        <f>Input!C353</f>
        <v>300000</v>
      </c>
      <c r="E71" s="394">
        <f>Input!D353</f>
        <v>300000</v>
      </c>
      <c r="F71" s="394">
        <f>Input!E353</f>
        <v>300000</v>
      </c>
      <c r="G71" s="394">
        <f>Input!F353</f>
        <v>300000</v>
      </c>
      <c r="H71" s="394">
        <f>Input!G353</f>
        <v>300000</v>
      </c>
      <c r="I71" s="394">
        <f>Input!H353</f>
        <v>300000</v>
      </c>
      <c r="J71" s="394">
        <f>Input!I353</f>
        <v>300000</v>
      </c>
      <c r="K71" s="394">
        <f>Input!J353</f>
        <v>300000</v>
      </c>
      <c r="L71" s="394">
        <f>Input!K353</f>
        <v>300000</v>
      </c>
      <c r="M71" s="394">
        <f>Input!L353</f>
        <v>300000</v>
      </c>
      <c r="N71" s="394">
        <f>Input!M353</f>
        <v>300000</v>
      </c>
      <c r="O71" s="394">
        <f>Input!N353</f>
        <v>300000</v>
      </c>
      <c r="P71" s="353">
        <f>O71</f>
        <v>300000</v>
      </c>
      <c r="Q71" s="337"/>
    </row>
    <row r="72" spans="2:17" s="336" customFormat="1" ht="13.9" x14ac:dyDescent="0.3">
      <c r="C72" s="336" t="s">
        <v>87</v>
      </c>
      <c r="D72" s="396">
        <f ca="1">Input!C365</f>
        <v>3012600.887065718</v>
      </c>
      <c r="E72" s="396">
        <f ca="1">Input!D365</f>
        <v>3039240.7741314359</v>
      </c>
      <c r="F72" s="396">
        <f ca="1">Input!E365</f>
        <v>3065880.6611971539</v>
      </c>
      <c r="G72" s="396">
        <f ca="1">Input!F365</f>
        <v>3108290.5482628718</v>
      </c>
      <c r="H72" s="396">
        <f ca="1">Input!G365</f>
        <v>3150700.4353285898</v>
      </c>
      <c r="I72" s="396">
        <f ca="1">Input!H365</f>
        <v>3193110.3223943077</v>
      </c>
      <c r="J72" s="396">
        <f ca="1">Input!I365</f>
        <v>3259175.2094600257</v>
      </c>
      <c r="K72" s="396">
        <f ca="1">Input!J365</f>
        <v>3325240.0965257436</v>
      </c>
      <c r="L72" s="396">
        <f ca="1">Input!K365</f>
        <v>3391304.9835914616</v>
      </c>
      <c r="M72" s="396">
        <f ca="1">Input!L365</f>
        <v>3465254.8706571795</v>
      </c>
      <c r="N72" s="396">
        <f ca="1">Input!M365</f>
        <v>3539204.7577228975</v>
      </c>
      <c r="O72" s="396">
        <f ca="1">Input!N365</f>
        <v>3613154.6447886154</v>
      </c>
      <c r="P72" s="353">
        <f ca="1">O72</f>
        <v>3613154.6447886154</v>
      </c>
      <c r="Q72" s="337"/>
    </row>
    <row r="73" spans="2:17" s="351" customFormat="1" ht="13.9" x14ac:dyDescent="0.3">
      <c r="B73" s="397"/>
      <c r="C73" s="398" t="s">
        <v>20</v>
      </c>
      <c r="D73" s="374">
        <f t="shared" ref="D73:O73" ca="1" si="14">SUM(D71:D72)</f>
        <v>3312600.887065718</v>
      </c>
      <c r="E73" s="374">
        <f t="shared" ca="1" si="14"/>
        <v>3339240.7741314359</v>
      </c>
      <c r="F73" s="374">
        <f t="shared" ca="1" si="14"/>
        <v>3365880.6611971539</v>
      </c>
      <c r="G73" s="374">
        <f t="shared" ca="1" si="14"/>
        <v>3408290.5482628718</v>
      </c>
      <c r="H73" s="374">
        <f t="shared" ca="1" si="14"/>
        <v>3450700.4353285898</v>
      </c>
      <c r="I73" s="374">
        <f t="shared" ca="1" si="14"/>
        <v>3493110.3223943077</v>
      </c>
      <c r="J73" s="374">
        <f t="shared" ca="1" si="14"/>
        <v>3559175.2094600257</v>
      </c>
      <c r="K73" s="374">
        <f t="shared" ca="1" si="14"/>
        <v>3625240.0965257436</v>
      </c>
      <c r="L73" s="374">
        <f t="shared" ca="1" si="14"/>
        <v>3691304.9835914616</v>
      </c>
      <c r="M73" s="374">
        <f t="shared" ca="1" si="14"/>
        <v>3765254.8706571795</v>
      </c>
      <c r="N73" s="374">
        <f t="shared" ca="1" si="14"/>
        <v>3839204.7577228975</v>
      </c>
      <c r="O73" s="374">
        <f t="shared" ca="1" si="14"/>
        <v>3913154.6447886154</v>
      </c>
      <c r="P73" s="359">
        <f ca="1">O73</f>
        <v>3913154.6447886154</v>
      </c>
      <c r="Q73" s="360"/>
    </row>
    <row r="74" spans="2:17" s="336" customFormat="1" ht="13.9" x14ac:dyDescent="0.3">
      <c r="D74" s="352"/>
      <c r="E74" s="352"/>
      <c r="F74" s="352"/>
      <c r="G74" s="352"/>
      <c r="H74" s="352"/>
      <c r="I74" s="352"/>
      <c r="J74" s="352"/>
      <c r="K74" s="352"/>
      <c r="L74" s="352"/>
      <c r="M74" s="352"/>
      <c r="N74" s="352"/>
      <c r="O74" s="352"/>
      <c r="P74" s="353"/>
      <c r="Q74" s="337"/>
    </row>
    <row r="75" spans="2:17" s="351" customFormat="1" ht="14.45" thickBot="1" x14ac:dyDescent="0.35">
      <c r="B75" s="351" t="s">
        <v>26</v>
      </c>
      <c r="D75" s="391">
        <f t="shared" ref="D75:O75" ca="1" si="15">D59+D67+D73</f>
        <v>5182093.0420381809</v>
      </c>
      <c r="E75" s="391">
        <f t="shared" ca="1" si="15"/>
        <v>5196918.3919593934</v>
      </c>
      <c r="F75" s="391">
        <f t="shared" ca="1" si="15"/>
        <v>5205545.8607546808</v>
      </c>
      <c r="G75" s="391">
        <f t="shared" ca="1" si="15"/>
        <v>5239253.12380182</v>
      </c>
      <c r="H75" s="391">
        <f t="shared" ca="1" si="15"/>
        <v>5269350.1652785884</v>
      </c>
      <c r="I75" s="391">
        <f t="shared" ca="1" si="15"/>
        <v>5301940.0227553565</v>
      </c>
      <c r="J75" s="391">
        <f t="shared" ca="1" si="15"/>
        <v>5362142.0642321259</v>
      </c>
      <c r="K75" s="391">
        <f t="shared" ca="1" si="15"/>
        <v>5421977.0606422275</v>
      </c>
      <c r="L75" s="391">
        <f t="shared" ca="1" si="15"/>
        <v>5483075.3711856622</v>
      </c>
      <c r="M75" s="391">
        <f t="shared" ca="1" si="15"/>
        <v>5551657.4126624316</v>
      </c>
      <c r="N75" s="391">
        <f t="shared" ca="1" si="15"/>
        <v>5622297.2701391997</v>
      </c>
      <c r="O75" s="391">
        <f t="shared" ca="1" si="15"/>
        <v>5690327.6449493021</v>
      </c>
      <c r="P75" s="392">
        <f ca="1">O75</f>
        <v>5690327.6449493021</v>
      </c>
      <c r="Q75" s="360"/>
    </row>
    <row r="76" spans="2:17" s="336" customFormat="1" ht="14.45" thickTop="1" x14ac:dyDescent="0.3">
      <c r="D76" s="399"/>
      <c r="E76" s="399"/>
      <c r="F76" s="399"/>
      <c r="G76" s="399"/>
      <c r="H76" s="399"/>
      <c r="I76" s="399"/>
      <c r="J76" s="399"/>
      <c r="K76" s="399"/>
      <c r="L76" s="399"/>
      <c r="M76" s="399"/>
      <c r="N76" s="399"/>
      <c r="O76" s="399"/>
      <c r="P76" s="353"/>
      <c r="Q76" s="337"/>
    </row>
    <row r="77" spans="2:17" s="400" customFormat="1" ht="13.9" x14ac:dyDescent="0.3">
      <c r="B77" s="400" t="s">
        <v>149</v>
      </c>
      <c r="D77" s="401">
        <f t="shared" ref="D77:P77" ca="1" si="16">D45-D75</f>
        <v>0</v>
      </c>
      <c r="E77" s="401">
        <f t="shared" ca="1" si="16"/>
        <v>0</v>
      </c>
      <c r="F77" s="401">
        <f t="shared" ca="1" si="16"/>
        <v>0</v>
      </c>
      <c r="G77" s="401">
        <f t="shared" ca="1" si="16"/>
        <v>0</v>
      </c>
      <c r="H77" s="401">
        <f t="shared" ca="1" si="16"/>
        <v>0</v>
      </c>
      <c r="I77" s="401">
        <f t="shared" ca="1" si="16"/>
        <v>0</v>
      </c>
      <c r="J77" s="401">
        <f t="shared" ca="1" si="16"/>
        <v>0</v>
      </c>
      <c r="K77" s="401">
        <f t="shared" ca="1" si="16"/>
        <v>0</v>
      </c>
      <c r="L77" s="401">
        <f t="shared" ca="1" si="16"/>
        <v>0</v>
      </c>
      <c r="M77" s="401">
        <f t="shared" ca="1" si="16"/>
        <v>0</v>
      </c>
      <c r="N77" s="401">
        <f t="shared" ca="1" si="16"/>
        <v>0</v>
      </c>
      <c r="O77" s="401">
        <f t="shared" ca="1" si="16"/>
        <v>0</v>
      </c>
      <c r="P77" s="402">
        <f t="shared" ca="1" si="16"/>
        <v>0</v>
      </c>
      <c r="Q77" s="403"/>
    </row>
    <row r="78" spans="2:17" ht="13.9" x14ac:dyDescent="0.3">
      <c r="D78" s="255"/>
      <c r="E78" s="255"/>
      <c r="F78" s="255"/>
      <c r="G78" s="255"/>
      <c r="H78" s="255"/>
      <c r="I78" s="255"/>
      <c r="J78" s="255"/>
      <c r="K78" s="255"/>
      <c r="L78" s="255"/>
      <c r="M78" s="255"/>
      <c r="N78" s="255"/>
      <c r="O78" s="255"/>
      <c r="P78" s="256"/>
    </row>
    <row r="79" spans="2:17" s="265" customFormat="1" ht="4.9000000000000004" customHeight="1" x14ac:dyDescent="0.3">
      <c r="D79" s="266"/>
      <c r="E79" s="266"/>
      <c r="F79" s="266"/>
      <c r="G79" s="266"/>
      <c r="H79" s="266"/>
      <c r="I79" s="266"/>
      <c r="J79" s="266"/>
      <c r="K79" s="266"/>
      <c r="L79" s="266"/>
      <c r="M79" s="266"/>
      <c r="N79" s="266"/>
      <c r="O79" s="266"/>
      <c r="P79" s="266"/>
      <c r="Q79" s="267"/>
    </row>
    <row r="80" spans="2:17" ht="13.9" x14ac:dyDescent="0.3">
      <c r="D80" s="268"/>
      <c r="P80" s="269"/>
    </row>
    <row r="81" spans="4:16" ht="13.9" x14ac:dyDescent="0.3">
      <c r="D81" s="268"/>
      <c r="P81" s="269"/>
    </row>
  </sheetData>
  <sheetProtection sheet="1" objects="1" scenarios="1"/>
  <mergeCells count="3">
    <mergeCell ref="D9:O9"/>
    <mergeCell ref="B6:F6"/>
    <mergeCell ref="Q14:Q17"/>
  </mergeCells>
  <phoneticPr fontId="16" type="noConversion"/>
  <pageMargins left="0.75" right="0.75" top="1" bottom="1" header="0.5" footer="0.5"/>
  <pageSetup paperSize="9" orientation="portrait" verticalDpi="0"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6"/>
  <sheetViews>
    <sheetView topLeftCell="A10" zoomScaleNormal="100" zoomScalePageLayoutView="125" workbookViewId="0">
      <selection activeCell="H18" sqref="H18"/>
    </sheetView>
  </sheetViews>
  <sheetFormatPr defaultColWidth="8.7109375" defaultRowHeight="14.25" x14ac:dyDescent="0.25"/>
  <cols>
    <col min="1" max="1" width="3.7109375" style="3" customWidth="1"/>
    <col min="2" max="2" width="38.7109375" style="5" customWidth="1"/>
    <col min="3" max="3" width="11.42578125" style="3" customWidth="1"/>
    <col min="4" max="4" width="12.28515625" style="3" bestFit="1" customWidth="1"/>
    <col min="5" max="5" width="12.28515625" style="3" customWidth="1"/>
    <col min="6" max="7" width="11.7109375" style="3" bestFit="1" customWidth="1"/>
    <col min="8" max="8" width="12.42578125" style="3" bestFit="1" customWidth="1"/>
    <col min="9" max="13" width="11.7109375" style="3" bestFit="1" customWidth="1"/>
    <col min="14" max="14" width="13.140625" style="3" customWidth="1"/>
    <col min="15" max="15" width="12.28515625" style="3" customWidth="1"/>
    <col min="16" max="16384" width="8.7109375" style="3"/>
  </cols>
  <sheetData>
    <row r="1" spans="1:15" ht="22.9" x14ac:dyDescent="0.3">
      <c r="B1" s="1" t="s">
        <v>31</v>
      </c>
      <c r="C1" s="5"/>
    </row>
    <row r="2" spans="1:15" ht="22.9" x14ac:dyDescent="0.3">
      <c r="B2" s="1"/>
      <c r="C2" s="5"/>
    </row>
    <row r="3" spans="1:15" ht="13.9" x14ac:dyDescent="0.3">
      <c r="B3" s="62" t="s">
        <v>308</v>
      </c>
      <c r="C3" s="5"/>
    </row>
    <row r="4" spans="1:15" ht="22.9" x14ac:dyDescent="0.3">
      <c r="B4" s="1"/>
      <c r="C4" s="5"/>
    </row>
    <row r="5" spans="1:15" ht="22.9" x14ac:dyDescent="0.3">
      <c r="B5" s="461" t="s">
        <v>152</v>
      </c>
      <c r="C5" s="461"/>
      <c r="D5" s="461"/>
      <c r="E5" s="461"/>
      <c r="F5" s="461"/>
    </row>
    <row r="6" spans="1:15" ht="18.600000000000001" x14ac:dyDescent="0.3">
      <c r="B6" s="43" t="s">
        <v>155</v>
      </c>
      <c r="C6" s="24"/>
      <c r="D6" s="24"/>
      <c r="E6" s="24"/>
    </row>
    <row r="7" spans="1:15" ht="15" customHeight="1" x14ac:dyDescent="0.3">
      <c r="A7" s="1"/>
    </row>
    <row r="8" spans="1:15" ht="13.9" x14ac:dyDescent="0.3">
      <c r="B8" s="27"/>
      <c r="C8" s="457">
        <v>2014</v>
      </c>
      <c r="D8" s="457"/>
      <c r="E8" s="457"/>
      <c r="F8" s="457"/>
      <c r="G8" s="457"/>
      <c r="H8" s="457"/>
      <c r="I8" s="457"/>
      <c r="J8" s="457"/>
      <c r="K8" s="457"/>
      <c r="L8" s="457"/>
      <c r="M8" s="457"/>
      <c r="N8" s="457"/>
      <c r="O8" s="27"/>
    </row>
    <row r="9" spans="1:15" ht="13.9" x14ac:dyDescent="0.3">
      <c r="A9" s="6"/>
      <c r="B9" s="28"/>
      <c r="C9" s="28" t="s">
        <v>1</v>
      </c>
      <c r="D9" s="28" t="s">
        <v>2</v>
      </c>
      <c r="E9" s="28" t="s">
        <v>3</v>
      </c>
      <c r="F9" s="28" t="s">
        <v>4</v>
      </c>
      <c r="G9" s="28" t="s">
        <v>5</v>
      </c>
      <c r="H9" s="28" t="s">
        <v>6</v>
      </c>
      <c r="I9" s="28" t="s">
        <v>7</v>
      </c>
      <c r="J9" s="28" t="s">
        <v>8</v>
      </c>
      <c r="K9" s="28" t="s">
        <v>9</v>
      </c>
      <c r="L9" s="28" t="s">
        <v>10</v>
      </c>
      <c r="M9" s="28" t="s">
        <v>11</v>
      </c>
      <c r="N9" s="28" t="s">
        <v>12</v>
      </c>
      <c r="O9" s="28" t="s">
        <v>30</v>
      </c>
    </row>
    <row r="10" spans="1:15" ht="13.9" x14ac:dyDescent="0.3">
      <c r="O10" s="36"/>
    </row>
    <row r="11" spans="1:15" s="6" customFormat="1" ht="13.9" x14ac:dyDescent="0.3">
      <c r="B11" s="6" t="s">
        <v>21</v>
      </c>
      <c r="C11" s="9"/>
      <c r="D11" s="9"/>
      <c r="E11" s="9"/>
      <c r="F11" s="9"/>
      <c r="G11" s="9"/>
      <c r="H11" s="9"/>
      <c r="I11" s="9"/>
      <c r="J11" s="9"/>
      <c r="K11" s="9"/>
      <c r="L11" s="9"/>
      <c r="M11" s="9"/>
      <c r="N11" s="9"/>
      <c r="O11" s="29"/>
    </row>
    <row r="12" spans="1:15" ht="13.9" x14ac:dyDescent="0.3">
      <c r="B12" s="34" t="s">
        <v>38</v>
      </c>
      <c r="C12" s="2">
        <f ca="1">SOCI!D72</f>
        <v>26639.887065717776</v>
      </c>
      <c r="D12" s="2">
        <f ca="1">SOCI!E72</f>
        <v>26639.887065717776</v>
      </c>
      <c r="E12" s="2">
        <f ca="1">SOCI!F72</f>
        <v>26639.887065717776</v>
      </c>
      <c r="F12" s="2">
        <f ca="1">SOCI!G72</f>
        <v>42409.887065717776</v>
      </c>
      <c r="G12" s="2">
        <f ca="1">SOCI!H72</f>
        <v>42409.887065717776</v>
      </c>
      <c r="H12" s="2">
        <f ca="1">SOCI!I72</f>
        <v>42409.887065717776</v>
      </c>
      <c r="I12" s="2">
        <f ca="1">SOCI!J72</f>
        <v>66064.887065717776</v>
      </c>
      <c r="J12" s="2">
        <f ca="1">SOCI!K72</f>
        <v>66064.887065717776</v>
      </c>
      <c r="K12" s="2">
        <f ca="1">SOCI!L72</f>
        <v>66064.887065717776</v>
      </c>
      <c r="L12" s="2">
        <f ca="1">SOCI!M72</f>
        <v>73949.887065717776</v>
      </c>
      <c r="M12" s="2">
        <f ca="1">SOCI!N72</f>
        <v>73949.887065717776</v>
      </c>
      <c r="N12" s="2">
        <f ca="1">SOCI!O72</f>
        <v>73949.887065717776</v>
      </c>
      <c r="O12" s="30">
        <f ca="1">SOCI!P72</f>
        <v>627193.64478861331</v>
      </c>
    </row>
    <row r="13" spans="1:15" ht="13.9" x14ac:dyDescent="0.3">
      <c r="B13" s="34" t="s">
        <v>22</v>
      </c>
      <c r="C13" s="15">
        <f>SOCI!D69</f>
        <v>37075.899341438701</v>
      </c>
      <c r="D13" s="15">
        <f>SOCI!E69</f>
        <v>37075.899341438701</v>
      </c>
      <c r="E13" s="15">
        <f>SOCI!F69</f>
        <v>37075.899341438701</v>
      </c>
      <c r="F13" s="15">
        <f>SOCI!G69</f>
        <v>37075.899341438701</v>
      </c>
      <c r="G13" s="15">
        <f>SOCI!H69</f>
        <v>37075.899341438701</v>
      </c>
      <c r="H13" s="15">
        <f>SOCI!I69</f>
        <v>37075.899341438701</v>
      </c>
      <c r="I13" s="15">
        <f>SOCI!J69</f>
        <v>37075.899341438701</v>
      </c>
      <c r="J13" s="15">
        <f>SOCI!K69</f>
        <v>37075.899341438701</v>
      </c>
      <c r="K13" s="15">
        <f>SOCI!L69</f>
        <v>37075.899341438701</v>
      </c>
      <c r="L13" s="15">
        <f>SOCI!M69</f>
        <v>37075.899341438701</v>
      </c>
      <c r="M13" s="15">
        <f>SOCI!N69</f>
        <v>37075.899341438701</v>
      </c>
      <c r="N13" s="15">
        <f>SOCI!O69</f>
        <v>37075.899341438701</v>
      </c>
      <c r="O13" s="30">
        <f>SOCI!P69</f>
        <v>444910.79209726449</v>
      </c>
    </row>
    <row r="14" spans="1:15" ht="13.9" x14ac:dyDescent="0.3">
      <c r="B14" s="34" t="s">
        <v>92</v>
      </c>
      <c r="C14" s="2">
        <f ca="1">SOCI!D71</f>
        <v>5456.3624110506289</v>
      </c>
      <c r="D14" s="2">
        <f ca="1">SOCI!E71</f>
        <v>5456.3624110506289</v>
      </c>
      <c r="E14" s="2">
        <f ca="1">SOCI!F71</f>
        <v>5456.3624110506289</v>
      </c>
      <c r="F14" s="2">
        <f ca="1">SOCI!G71</f>
        <v>8686.3624110506298</v>
      </c>
      <c r="G14" s="2">
        <f ca="1">SOCI!H71</f>
        <v>8686.3624110506298</v>
      </c>
      <c r="H14" s="2">
        <f ca="1">SOCI!I71</f>
        <v>8686.3624110506298</v>
      </c>
      <c r="I14" s="2">
        <f ca="1">SOCI!J71</f>
        <v>13531.362411050628</v>
      </c>
      <c r="J14" s="2">
        <f ca="1">SOCI!K71</f>
        <v>13531.362411050628</v>
      </c>
      <c r="K14" s="2">
        <f ca="1">SOCI!L71</f>
        <v>13531.362411050628</v>
      </c>
      <c r="L14" s="2">
        <f ca="1">SOCI!M71</f>
        <v>15146.362411050628</v>
      </c>
      <c r="M14" s="2">
        <f ca="1">SOCI!N71</f>
        <v>15146.362411050628</v>
      </c>
      <c r="N14" s="2">
        <f ca="1">SOCI!O71</f>
        <v>15146.362411050628</v>
      </c>
      <c r="O14" s="30">
        <f ca="1">-SOCI!P71</f>
        <v>-128461.34893260751</v>
      </c>
    </row>
    <row r="15" spans="1:15" ht="13.9" x14ac:dyDescent="0.3">
      <c r="B15" s="34" t="s">
        <v>93</v>
      </c>
      <c r="C15" s="2">
        <f ca="1">SOCI!D68</f>
        <v>1666.6666666666667</v>
      </c>
      <c r="D15" s="2">
        <f ca="1">SOCI!E68</f>
        <v>1666.6666666666667</v>
      </c>
      <c r="E15" s="2">
        <f ca="1">SOCI!F68</f>
        <v>1666.6666666666667</v>
      </c>
      <c r="F15" s="2">
        <f ca="1">SOCI!G68</f>
        <v>1666.6666666666667</v>
      </c>
      <c r="G15" s="2">
        <f ca="1">SOCI!H68</f>
        <v>1666.6666666666667</v>
      </c>
      <c r="H15" s="2">
        <f ca="1">SOCI!I68</f>
        <v>1666.6666666666667</v>
      </c>
      <c r="I15" s="2">
        <f ca="1">SOCI!J68</f>
        <v>1666.6666666666667</v>
      </c>
      <c r="J15" s="2">
        <f ca="1">SOCI!K68</f>
        <v>1666.6666666666667</v>
      </c>
      <c r="K15" s="2">
        <f ca="1">SOCI!L68</f>
        <v>1666.6666666666667</v>
      </c>
      <c r="L15" s="2">
        <f ca="1">SOCI!M68</f>
        <v>1666.6666666666667</v>
      </c>
      <c r="M15" s="2">
        <f ca="1">SOCI!N68</f>
        <v>1666.6666666666667</v>
      </c>
      <c r="N15" s="2">
        <f ca="1">SOCI!O68</f>
        <v>1666.6666666666667</v>
      </c>
      <c r="O15" s="30">
        <f ca="1">-SOCI!P68</f>
        <v>-20000</v>
      </c>
    </row>
    <row r="16" spans="1:15" ht="13.9" x14ac:dyDescent="0.3">
      <c r="B16" s="34" t="s">
        <v>67</v>
      </c>
      <c r="C16" s="15">
        <f ca="1">Input!C197-Input!C200</f>
        <v>51704.072463768069</v>
      </c>
      <c r="D16" s="15">
        <f ca="1">Input!D197-Input!D200</f>
        <v>-15409.942449065391</v>
      </c>
      <c r="E16" s="15">
        <f ca="1">Input!E197-Input!E200</f>
        <v>35398.014051365433</v>
      </c>
      <c r="F16" s="15">
        <f ca="1">Input!F197-Input!F200</f>
        <v>-14843.975680899224</v>
      </c>
      <c r="G16" s="15">
        <f ca="1">Input!G197-Input!G200</f>
        <v>6163.5910153590376</v>
      </c>
      <c r="H16" s="15">
        <f ca="1">Input!H197-Input!H200</f>
        <v>-11069.89539153385</v>
      </c>
      <c r="I16" s="15">
        <f ca="1">Input!I197-Input!I200</f>
        <v>-21632.127308388706</v>
      </c>
      <c r="J16" s="15">
        <f ca="1">Input!J197-Input!J200</f>
        <v>-11913.345474184956</v>
      </c>
      <c r="K16" s="15">
        <f ca="1">Input!K197-Input!K200</f>
        <v>-21671.909228878329</v>
      </c>
      <c r="L16" s="15">
        <f ca="1">Input!L197-Input!L200</f>
        <v>-6824.3179988956545</v>
      </c>
      <c r="M16" s="15">
        <f ca="1">Input!M197-Input!M200</f>
        <v>-19282.245216802927</v>
      </c>
      <c r="N16" s="15">
        <f ca="1">Input!N197-Input!N200</f>
        <v>4904.7176487371325</v>
      </c>
      <c r="O16" s="30">
        <f ca="1">Input!O197-Input!O200</f>
        <v>-24477.363569419365</v>
      </c>
    </row>
    <row r="17" spans="1:15" ht="13.9" x14ac:dyDescent="0.3">
      <c r="B17" s="34" t="s">
        <v>95</v>
      </c>
      <c r="C17" s="18">
        <f>Input!C209-Input!C227</f>
        <v>27432</v>
      </c>
      <c r="D17" s="18">
        <f>Input!D209-Input!D227</f>
        <v>0</v>
      </c>
      <c r="E17" s="18">
        <f>Input!E209-Input!E227</f>
        <v>0</v>
      </c>
      <c r="F17" s="18">
        <f>Input!F209-Input!F227</f>
        <v>0</v>
      </c>
      <c r="G17" s="18">
        <f>Input!G209-Input!G227</f>
        <v>0</v>
      </c>
      <c r="H17" s="18">
        <f>Input!H209-Input!H227</f>
        <v>0</v>
      </c>
      <c r="I17" s="18">
        <f>Input!I209-Input!I227</f>
        <v>0</v>
      </c>
      <c r="J17" s="18">
        <f>Input!J209-Input!J227</f>
        <v>0</v>
      </c>
      <c r="K17" s="18">
        <f>Input!K209-Input!K227</f>
        <v>0</v>
      </c>
      <c r="L17" s="18">
        <f>Input!L209-Input!L227</f>
        <v>0</v>
      </c>
      <c r="M17" s="18">
        <f>Input!M209-Input!M227</f>
        <v>0</v>
      </c>
      <c r="N17" s="18">
        <f>Input!N209-Input!N227</f>
        <v>0</v>
      </c>
      <c r="O17" s="31">
        <f>Input!O209-Input!O227</f>
        <v>27432</v>
      </c>
    </row>
    <row r="18" spans="1:15" ht="13.9" x14ac:dyDescent="0.3">
      <c r="B18" s="34" t="s">
        <v>68</v>
      </c>
      <c r="C18" s="18">
        <f ca="1">-(Input!C265-Input!C268)</f>
        <v>34540.506666666668</v>
      </c>
      <c r="D18" s="18">
        <f ca="1">-(Input!D265-Input!D268)</f>
        <v>2481.9004444444436</v>
      </c>
      <c r="E18" s="18">
        <f ca="1">-(Input!E265-Input!E268)</f>
        <v>-3715.9806814814801</v>
      </c>
      <c r="F18" s="18">
        <f ca="1">-(Input!F265-Input!F268)</f>
        <v>2293.8135703703738</v>
      </c>
      <c r="G18" s="18">
        <f ca="1">-(Input!G265-Input!G268)</f>
        <v>-1246.4080000000031</v>
      </c>
      <c r="H18" s="18">
        <f ca="1">-(Input!H265-Input!H268)</f>
        <v>1246.4079999999958</v>
      </c>
      <c r="I18" s="18">
        <f ca="1">-(Input!I265-Input!I268)</f>
        <v>253.59199999999691</v>
      </c>
      <c r="J18" s="18">
        <f ca="1">-(Input!J265-Input!J268)</f>
        <v>-8.4530666666760226</v>
      </c>
      <c r="K18" s="18">
        <f ca="1">-(Input!K265-Input!K268)</f>
        <v>1254.8610666666791</v>
      </c>
      <c r="L18" s="18">
        <f ca="1">-(Input!L265-Input!L268)</f>
        <v>-796.40800000000309</v>
      </c>
      <c r="M18" s="18">
        <f ca="1">-(Input!M265-Input!M268)</f>
        <v>1296.4079999999885</v>
      </c>
      <c r="N18" s="18">
        <f ca="1">-(Input!N265-Input!N268)</f>
        <v>-1313.0746666666528</v>
      </c>
      <c r="O18" s="31">
        <f ca="1">-(Input!O265-Input!O268)</f>
        <v>36287.165333333331</v>
      </c>
    </row>
    <row r="19" spans="1:15" ht="13.9" x14ac:dyDescent="0.3">
      <c r="B19" s="34" t="s">
        <v>96</v>
      </c>
      <c r="C19" s="18">
        <f ca="1">-(Input!C277-Input!C296)-Input!C281</f>
        <v>-110658.71410525455</v>
      </c>
      <c r="D19" s="18">
        <f ca="1">-(Input!D277-Input!D296)-Input!D281-Input!D287</f>
        <v>-2.5693225325085223E-11</v>
      </c>
      <c r="E19" s="18">
        <f ca="1">-(Input!E277-Input!E296)-Input!E281-Input!E287</f>
        <v>3.2514435588382185E-11</v>
      </c>
      <c r="F19" s="18">
        <f ca="1">-(Input!F277-Input!F296)-Input!F281-Input!F287</f>
        <v>69.999999999973397</v>
      </c>
      <c r="G19" s="18">
        <f ca="1">-(Input!G277-Input!G296)-Input!G281-Input!G287</f>
        <v>-2.6602720026858151E-11</v>
      </c>
      <c r="H19" s="18">
        <f ca="1">-(Input!H277-Input!H296)-Input!H281-Input!H287</f>
        <v>3.1604940886609256E-11</v>
      </c>
      <c r="I19" s="18">
        <f ca="1">-(Input!I277-Input!I296)-Input!I281-Input!I287</f>
        <v>104.99999999997522</v>
      </c>
      <c r="J19" s="18">
        <f ca="1">-(Input!J277-Input!J296)-Input!J281-Input!J287</f>
        <v>-2.4783730623312294E-11</v>
      </c>
      <c r="K19" s="18">
        <f ca="1">-(Input!K277-Input!K296)-Input!K281-Input!K287</f>
        <v>3.3423930290155113E-11</v>
      </c>
      <c r="L19" s="18">
        <f ca="1">-(Input!L277-Input!L296)-Input!L281-Input!L287</f>
        <v>34.999999999975216</v>
      </c>
      <c r="M19" s="18">
        <f ca="1">-(Input!M277-Input!M296)-Input!M281-Input!M287</f>
        <v>3.3423930290155113E-11</v>
      </c>
      <c r="N19" s="18">
        <f ca="1">-(Input!N277-Input!N296)-Input!N281-Input!N287</f>
        <v>-2.4783730623312294E-11</v>
      </c>
      <c r="O19" s="31">
        <f ca="1">-(Input!O277-Input!O296)</f>
        <v>3648.8348273529555</v>
      </c>
    </row>
    <row r="20" spans="1:15" ht="13.9" x14ac:dyDescent="0.3">
      <c r="B20" s="34" t="s">
        <v>116</v>
      </c>
      <c r="C20" s="18">
        <f>Input!C287</f>
        <v>0</v>
      </c>
      <c r="D20" s="18">
        <f>Input!D287</f>
        <v>-1305.8</v>
      </c>
      <c r="E20" s="18">
        <f>Input!E287</f>
        <v>-1305.8</v>
      </c>
      <c r="F20" s="18">
        <f>Input!F287</f>
        <v>-1305.8</v>
      </c>
      <c r="G20" s="18">
        <f>Input!G287</f>
        <v>-1305.8</v>
      </c>
      <c r="H20" s="18">
        <f>Input!H287</f>
        <v>-1305.8</v>
      </c>
      <c r="I20" s="18">
        <f>Input!I287</f>
        <v>-1305.8</v>
      </c>
      <c r="J20" s="18">
        <f>Input!J287</f>
        <v>-1305.8</v>
      </c>
      <c r="K20" s="18">
        <f>Input!K287</f>
        <v>-1305.8</v>
      </c>
      <c r="L20" s="18">
        <f>Input!L287</f>
        <v>-1305.8</v>
      </c>
      <c r="M20" s="18">
        <f>Input!M287</f>
        <v>-1305.8</v>
      </c>
      <c r="N20" s="18">
        <f>Input!N287</f>
        <v>-1305.8</v>
      </c>
      <c r="O20" s="31">
        <f>Input!O289</f>
        <v>0</v>
      </c>
    </row>
    <row r="21" spans="1:15" ht="13.9" x14ac:dyDescent="0.3">
      <c r="B21" s="34" t="s">
        <v>117</v>
      </c>
      <c r="C21" s="18">
        <f ca="1">-SOCI!D68</f>
        <v>-1666.6666666666667</v>
      </c>
      <c r="D21" s="18">
        <f ca="1">-SOCI!E68</f>
        <v>-1666.6666666666667</v>
      </c>
      <c r="E21" s="18">
        <f ca="1">-SOCI!F68</f>
        <v>-1666.6666666666667</v>
      </c>
      <c r="F21" s="18">
        <f ca="1">-SOCI!G68</f>
        <v>-1666.6666666666667</v>
      </c>
      <c r="G21" s="18">
        <f ca="1">-SOCI!H68</f>
        <v>-1666.6666666666667</v>
      </c>
      <c r="H21" s="18">
        <f ca="1">-SOCI!I68</f>
        <v>-1666.6666666666667</v>
      </c>
      <c r="I21" s="18">
        <f ca="1">-SOCI!J68</f>
        <v>-1666.6666666666667</v>
      </c>
      <c r="J21" s="18">
        <f ca="1">-SOCI!K68</f>
        <v>-1666.6666666666667</v>
      </c>
      <c r="K21" s="18">
        <f ca="1">-SOCI!L68</f>
        <v>-1666.6666666666667</v>
      </c>
      <c r="L21" s="18">
        <f ca="1">-SOCI!M68</f>
        <v>-1666.6666666666667</v>
      </c>
      <c r="M21" s="18">
        <f ca="1">-SOCI!N68</f>
        <v>-1666.6666666666667</v>
      </c>
      <c r="N21" s="18">
        <f ca="1">-SOCI!O68</f>
        <v>-1666.6666666666667</v>
      </c>
      <c r="O21" s="31">
        <f ca="1">Input!O288</f>
        <v>-150004.08850914479</v>
      </c>
    </row>
    <row r="22" spans="1:15" s="6" customFormat="1" ht="27.6" x14ac:dyDescent="0.3">
      <c r="A22" s="3"/>
      <c r="B22" s="7" t="s">
        <v>23</v>
      </c>
      <c r="C22" s="19">
        <f t="shared" ref="C22:O22" ca="1" si="0">SUM(C12:C21)</f>
        <v>72190.013843387278</v>
      </c>
      <c r="D22" s="19">
        <f t="shared" ca="1" si="0"/>
        <v>54938.306813586132</v>
      </c>
      <c r="E22" s="19">
        <f t="shared" ca="1" si="0"/>
        <v>99548.382188091084</v>
      </c>
      <c r="F22" s="19">
        <f t="shared" ca="1" si="0"/>
        <v>74386.186707678222</v>
      </c>
      <c r="G22" s="19">
        <f t="shared" ca="1" si="0"/>
        <v>91783.531833566114</v>
      </c>
      <c r="H22" s="19">
        <f t="shared" ca="1" si="0"/>
        <v>77042.861426673277</v>
      </c>
      <c r="I22" s="19">
        <f t="shared" ca="1" si="0"/>
        <v>94092.813509818341</v>
      </c>
      <c r="J22" s="19">
        <f t="shared" ca="1" si="0"/>
        <v>103444.55027735542</v>
      </c>
      <c r="K22" s="19">
        <f t="shared" ca="1" si="0"/>
        <v>94949.300655995467</v>
      </c>
      <c r="L22" s="19">
        <f t="shared" ca="1" si="0"/>
        <v>117280.62281931139</v>
      </c>
      <c r="M22" s="19">
        <f t="shared" ca="1" si="0"/>
        <v>106880.51160140417</v>
      </c>
      <c r="N22" s="19">
        <f t="shared" ca="1" si="0"/>
        <v>128457.99180027755</v>
      </c>
      <c r="O22" s="35">
        <f t="shared" ca="1" si="0"/>
        <v>816529.63603539229</v>
      </c>
    </row>
    <row r="23" spans="1:15" ht="13.9" x14ac:dyDescent="0.3">
      <c r="A23" s="6"/>
      <c r="C23" s="2"/>
      <c r="D23" s="2"/>
      <c r="E23" s="2"/>
      <c r="F23" s="2"/>
      <c r="G23" s="2"/>
      <c r="H23" s="2"/>
      <c r="I23" s="2"/>
      <c r="J23" s="2"/>
      <c r="K23" s="2"/>
      <c r="L23" s="2"/>
      <c r="M23" s="2"/>
      <c r="N23" s="39"/>
      <c r="O23" s="38"/>
    </row>
    <row r="24" spans="1:15" s="6" customFormat="1" ht="13.9" x14ac:dyDescent="0.3">
      <c r="B24" s="6" t="s">
        <v>24</v>
      </c>
      <c r="C24" s="9"/>
      <c r="D24" s="9"/>
      <c r="E24" s="9"/>
      <c r="F24" s="9"/>
      <c r="G24" s="9"/>
      <c r="H24" s="9"/>
      <c r="I24" s="9"/>
      <c r="J24" s="9"/>
      <c r="K24" s="9"/>
      <c r="L24" s="9"/>
      <c r="M24" s="9"/>
      <c r="N24" s="9"/>
      <c r="O24" s="29"/>
    </row>
    <row r="25" spans="1:15" ht="13.9" x14ac:dyDescent="0.3">
      <c r="B25" s="34" t="s">
        <v>138</v>
      </c>
      <c r="C25" s="18">
        <f>-Input!C12-Input!C26</f>
        <v>0</v>
      </c>
      <c r="D25" s="18">
        <f>-Input!D12-Input!D26</f>
        <v>0</v>
      </c>
      <c r="E25" s="18">
        <f>-Input!E12-Input!E26</f>
        <v>0</v>
      </c>
      <c r="F25" s="18">
        <f>-Input!F12-Input!F26</f>
        <v>0</v>
      </c>
      <c r="G25" s="18">
        <f>-Input!G12-Input!G26</f>
        <v>0</v>
      </c>
      <c r="H25" s="18">
        <f>-Input!H12-Input!H26</f>
        <v>0</v>
      </c>
      <c r="I25" s="18">
        <f>-Input!I12-Input!I26</f>
        <v>0</v>
      </c>
      <c r="J25" s="18">
        <f>-Input!J12-Input!J26</f>
        <v>0</v>
      </c>
      <c r="K25" s="18">
        <f>-Input!K12-Input!K26</f>
        <v>0</v>
      </c>
      <c r="L25" s="18">
        <f>-Input!L12-Input!L26</f>
        <v>0</v>
      </c>
      <c r="M25" s="18">
        <f>-Input!M12-Input!M26</f>
        <v>0</v>
      </c>
      <c r="N25" s="18">
        <f>-Input!N12-Input!N26</f>
        <v>0</v>
      </c>
      <c r="O25" s="31">
        <f>-Input!O12-Input!O26</f>
        <v>0</v>
      </c>
    </row>
    <row r="26" spans="1:15" ht="27.6" x14ac:dyDescent="0.3">
      <c r="B26" s="34" t="s">
        <v>139</v>
      </c>
      <c r="C26" s="18">
        <f>-Input!C33-Input!C47</f>
        <v>0</v>
      </c>
      <c r="D26" s="18">
        <f>-Input!D33-Input!D47</f>
        <v>0</v>
      </c>
      <c r="E26" s="18">
        <f>-Input!E33-Input!E47</f>
        <v>0</v>
      </c>
      <c r="F26" s="18">
        <f>-Input!F33-Input!F47</f>
        <v>0</v>
      </c>
      <c r="G26" s="18">
        <f>-Input!G33-Input!G47</f>
        <v>0</v>
      </c>
      <c r="H26" s="18">
        <f>-Input!H33-Input!H47</f>
        <v>0</v>
      </c>
      <c r="I26" s="18">
        <f>-Input!I33-Input!I47</f>
        <v>0</v>
      </c>
      <c r="J26" s="18">
        <f>-Input!J33-Input!J47</f>
        <v>0</v>
      </c>
      <c r="K26" s="18">
        <f>-Input!K33-Input!K47</f>
        <v>0</v>
      </c>
      <c r="L26" s="18">
        <f>-Input!L33-Input!L47</f>
        <v>0</v>
      </c>
      <c r="M26" s="18">
        <f>-Input!M33-Input!M47</f>
        <v>0</v>
      </c>
      <c r="N26" s="18">
        <f>-Input!N33-Input!N47</f>
        <v>0</v>
      </c>
      <c r="O26" s="31">
        <f>-Input!O33-Input!O47</f>
        <v>0</v>
      </c>
    </row>
    <row r="27" spans="1:15" ht="27.6" x14ac:dyDescent="0.3">
      <c r="B27" s="34" t="s">
        <v>118</v>
      </c>
      <c r="C27" s="18">
        <f>-Input!C54-Input!C68</f>
        <v>0</v>
      </c>
      <c r="D27" s="18">
        <f>-Input!D54-Input!D68</f>
        <v>0</v>
      </c>
      <c r="E27" s="18">
        <f>-Input!E54-Input!E68</f>
        <v>0</v>
      </c>
      <c r="F27" s="18">
        <f>-Input!F54-Input!F68</f>
        <v>0</v>
      </c>
      <c r="G27" s="18">
        <f>-Input!G54-Input!G68</f>
        <v>0</v>
      </c>
      <c r="H27" s="18">
        <f>-Input!H54-Input!H68</f>
        <v>0</v>
      </c>
      <c r="I27" s="18">
        <f>-Input!I54-Input!I68</f>
        <v>0</v>
      </c>
      <c r="J27" s="18">
        <f>-Input!J54-Input!J68</f>
        <v>0</v>
      </c>
      <c r="K27" s="18">
        <f>-Input!K54-Input!K68</f>
        <v>0</v>
      </c>
      <c r="L27" s="18">
        <f>-Input!L54-Input!L68</f>
        <v>0</v>
      </c>
      <c r="M27" s="18">
        <f>-Input!M54-Input!M68</f>
        <v>0</v>
      </c>
      <c r="N27" s="18">
        <f>-Input!N54-Input!N68</f>
        <v>0</v>
      </c>
      <c r="O27" s="31">
        <f>-Input!O54-Input!O68</f>
        <v>0</v>
      </c>
    </row>
    <row r="28" spans="1:15" ht="13.9" x14ac:dyDescent="0.3">
      <c r="B28" s="34" t="s">
        <v>140</v>
      </c>
      <c r="C28" s="18">
        <f>-Input!C75-Input!C89</f>
        <v>0</v>
      </c>
      <c r="D28" s="18">
        <f>-Input!D75-Input!D89</f>
        <v>0</v>
      </c>
      <c r="E28" s="18">
        <f>-Input!E75-Input!E89</f>
        <v>0</v>
      </c>
      <c r="F28" s="18">
        <f>-Input!F75-Input!F89</f>
        <v>0</v>
      </c>
      <c r="G28" s="18">
        <f>-Input!G75-Input!G89</f>
        <v>0</v>
      </c>
      <c r="H28" s="18">
        <f>-Input!H75-Input!H89</f>
        <v>0</v>
      </c>
      <c r="I28" s="18">
        <f>-Input!I75-Input!I89</f>
        <v>0</v>
      </c>
      <c r="J28" s="18">
        <f>-Input!J75-Input!J89</f>
        <v>0</v>
      </c>
      <c r="K28" s="18">
        <f>-Input!K75-Input!K89</f>
        <v>0</v>
      </c>
      <c r="L28" s="18">
        <f>-Input!L75-Input!L89</f>
        <v>0</v>
      </c>
      <c r="M28" s="18">
        <f>-Input!M75-Input!M89</f>
        <v>0</v>
      </c>
      <c r="N28" s="18">
        <f>-Input!N75-Input!N89</f>
        <v>0</v>
      </c>
      <c r="O28" s="31">
        <f>-Input!O75-Input!O89</f>
        <v>0</v>
      </c>
    </row>
    <row r="29" spans="1:15" ht="13.9" x14ac:dyDescent="0.3">
      <c r="B29" s="34" t="s">
        <v>150</v>
      </c>
      <c r="C29" s="18">
        <f>-SUM(Input!C186:C186)</f>
        <v>0</v>
      </c>
      <c r="D29" s="18">
        <f>-SUM(Input!D186:D186)</f>
        <v>0</v>
      </c>
      <c r="E29" s="18">
        <f>-SUM(Input!E186:E186)</f>
        <v>0</v>
      </c>
      <c r="F29" s="18">
        <f>-SUM(Input!F186:F186)</f>
        <v>0</v>
      </c>
      <c r="G29" s="18">
        <f>-SUM(Input!G186:G186)</f>
        <v>0</v>
      </c>
      <c r="H29" s="18">
        <f>-SUM(Input!H186:H186)</f>
        <v>0</v>
      </c>
      <c r="I29" s="18">
        <f>-SUM(Input!I186:I186)</f>
        <v>0</v>
      </c>
      <c r="J29" s="18">
        <f>-SUM(Input!J186:J186)</f>
        <v>0</v>
      </c>
      <c r="K29" s="18">
        <f>-SUM(Input!K186:K186)</f>
        <v>0</v>
      </c>
      <c r="L29" s="18">
        <f>-SUM(Input!L186:L186)</f>
        <v>0</v>
      </c>
      <c r="M29" s="18">
        <f>-SUM(Input!M186:M186)</f>
        <v>0</v>
      </c>
      <c r="N29" s="18">
        <f>-SUM(Input!N186:N186)</f>
        <v>0</v>
      </c>
      <c r="O29" s="31">
        <f>-SUM(Input!O186:O186)</f>
        <v>0</v>
      </c>
    </row>
    <row r="30" spans="1:15" s="6" customFormat="1" ht="27.6" x14ac:dyDescent="0.3">
      <c r="A30" s="3"/>
      <c r="B30" s="7" t="s">
        <v>24</v>
      </c>
      <c r="C30" s="19">
        <f t="shared" ref="C30:O30" si="1">SUM(C25:C29)</f>
        <v>0</v>
      </c>
      <c r="D30" s="19">
        <f t="shared" si="1"/>
        <v>0</v>
      </c>
      <c r="E30" s="19">
        <f t="shared" si="1"/>
        <v>0</v>
      </c>
      <c r="F30" s="19">
        <f t="shared" si="1"/>
        <v>0</v>
      </c>
      <c r="G30" s="19">
        <f t="shared" si="1"/>
        <v>0</v>
      </c>
      <c r="H30" s="19">
        <f t="shared" si="1"/>
        <v>0</v>
      </c>
      <c r="I30" s="19">
        <f t="shared" si="1"/>
        <v>0</v>
      </c>
      <c r="J30" s="19">
        <f t="shared" si="1"/>
        <v>0</v>
      </c>
      <c r="K30" s="19">
        <f t="shared" si="1"/>
        <v>0</v>
      </c>
      <c r="L30" s="19">
        <f t="shared" si="1"/>
        <v>0</v>
      </c>
      <c r="M30" s="19">
        <f t="shared" si="1"/>
        <v>0</v>
      </c>
      <c r="N30" s="19">
        <f t="shared" si="1"/>
        <v>0</v>
      </c>
      <c r="O30" s="35">
        <f t="shared" si="1"/>
        <v>0</v>
      </c>
    </row>
    <row r="31" spans="1:15" ht="13.9" x14ac:dyDescent="0.3">
      <c r="A31" s="6"/>
      <c r="C31" s="2"/>
      <c r="D31" s="2"/>
      <c r="E31" s="2"/>
      <c r="F31" s="2"/>
      <c r="G31" s="2"/>
      <c r="H31" s="2"/>
      <c r="I31" s="2"/>
      <c r="J31" s="2"/>
      <c r="K31" s="2"/>
      <c r="L31" s="2"/>
      <c r="M31" s="2"/>
      <c r="N31" s="2"/>
      <c r="O31" s="30"/>
    </row>
    <row r="32" spans="1:15" s="6" customFormat="1" ht="13.9" x14ac:dyDescent="0.3">
      <c r="B32" s="6" t="s">
        <v>25</v>
      </c>
      <c r="C32" s="9"/>
      <c r="D32" s="9"/>
      <c r="E32" s="9"/>
      <c r="F32" s="9"/>
      <c r="G32" s="9"/>
      <c r="H32" s="9"/>
      <c r="I32" s="9"/>
      <c r="J32" s="9"/>
      <c r="K32" s="9"/>
      <c r="L32" s="9"/>
      <c r="M32" s="9"/>
      <c r="N32" s="9"/>
      <c r="O32" s="29"/>
    </row>
    <row r="33" spans="1:15" s="6" customFormat="1" ht="13.9" x14ac:dyDescent="0.3">
      <c r="B33" s="34" t="s">
        <v>56</v>
      </c>
      <c r="C33" s="2">
        <f>Input!C309+Input!C319</f>
        <v>0</v>
      </c>
      <c r="D33" s="2">
        <f>Input!D309+Input!D319</f>
        <v>0</v>
      </c>
      <c r="E33" s="2">
        <f>Input!E309+Input!E319</f>
        <v>0</v>
      </c>
      <c r="F33" s="2">
        <f>Input!F309+Input!F319</f>
        <v>0</v>
      </c>
      <c r="G33" s="2">
        <f>Input!G309+Input!G319</f>
        <v>0</v>
      </c>
      <c r="H33" s="2">
        <f>Input!H309+Input!H319</f>
        <v>0</v>
      </c>
      <c r="I33" s="2">
        <f>Input!I309+Input!I319</f>
        <v>0</v>
      </c>
      <c r="J33" s="2">
        <f>Input!J309+Input!J319</f>
        <v>0</v>
      </c>
      <c r="K33" s="2">
        <f>Input!K309+Input!K319</f>
        <v>0</v>
      </c>
      <c r="L33" s="2">
        <f>Input!L309+Input!L319</f>
        <v>0</v>
      </c>
      <c r="M33" s="2">
        <f>Input!M309+Input!M319</f>
        <v>0</v>
      </c>
      <c r="N33" s="2">
        <f>Input!N309+Input!N319</f>
        <v>0</v>
      </c>
      <c r="O33" s="30">
        <f>Input!O309+Input!O319</f>
        <v>0</v>
      </c>
    </row>
    <row r="34" spans="1:15" s="6" customFormat="1" ht="15" x14ac:dyDescent="0.25">
      <c r="B34" s="34" t="s">
        <v>97</v>
      </c>
      <c r="C34" s="2">
        <f>Input!C310+Input!C320</f>
        <v>-18447</v>
      </c>
      <c r="D34" s="2">
        <f>Input!D310+Input!D320</f>
        <v>-18447</v>
      </c>
      <c r="E34" s="2">
        <f>Input!E310+Input!E320</f>
        <v>-18447</v>
      </c>
      <c r="F34" s="2">
        <f>Input!F310+Input!F320</f>
        <v>-18447</v>
      </c>
      <c r="G34" s="2">
        <f>Input!G310+Input!G320</f>
        <v>-18447</v>
      </c>
      <c r="H34" s="2">
        <f>Input!H310+Input!H320</f>
        <v>-18447</v>
      </c>
      <c r="I34" s="2">
        <f>Input!I310+Input!I320</f>
        <v>-18447</v>
      </c>
      <c r="J34" s="2">
        <f>Input!J310+Input!J320</f>
        <v>-18447</v>
      </c>
      <c r="K34" s="2">
        <f>Input!K310+Input!K320</f>
        <v>-18447</v>
      </c>
      <c r="L34" s="2">
        <f>Input!L310+Input!L320</f>
        <v>-18447</v>
      </c>
      <c r="M34" s="2">
        <f>Input!M310+Input!M320</f>
        <v>-18447</v>
      </c>
      <c r="N34" s="2">
        <f>Input!N310+Input!N320</f>
        <v>-18447</v>
      </c>
      <c r="O34" s="30">
        <f>Input!O310+Input!O320</f>
        <v>-221364</v>
      </c>
    </row>
    <row r="35" spans="1:15" s="6" customFormat="1" ht="28.5" x14ac:dyDescent="0.25">
      <c r="B35" s="34" t="s">
        <v>94</v>
      </c>
      <c r="C35" s="2">
        <f>Input!C351</f>
        <v>0</v>
      </c>
      <c r="D35" s="2">
        <f>Input!D351</f>
        <v>0</v>
      </c>
      <c r="E35" s="2">
        <f>Input!E351</f>
        <v>0</v>
      </c>
      <c r="F35" s="2">
        <f>Input!F351</f>
        <v>0</v>
      </c>
      <c r="G35" s="2">
        <f>Input!G351</f>
        <v>0</v>
      </c>
      <c r="H35" s="2">
        <f>Input!H351</f>
        <v>0</v>
      </c>
      <c r="I35" s="2">
        <f>Input!I351</f>
        <v>0</v>
      </c>
      <c r="J35" s="2">
        <f>Input!J351</f>
        <v>0</v>
      </c>
      <c r="K35" s="2">
        <f>Input!K351</f>
        <v>0</v>
      </c>
      <c r="L35" s="2">
        <f>Input!L351</f>
        <v>0</v>
      </c>
      <c r="M35" s="2">
        <f>Input!M351</f>
        <v>0</v>
      </c>
      <c r="N35" s="2">
        <f>Input!N351</f>
        <v>0</v>
      </c>
      <c r="O35" s="30">
        <f>Input!O351</f>
        <v>0</v>
      </c>
    </row>
    <row r="36" spans="1:15" s="6" customFormat="1" ht="15" x14ac:dyDescent="0.25">
      <c r="B36" s="34" t="s">
        <v>98</v>
      </c>
      <c r="C36" s="18">
        <f>Input!C352</f>
        <v>0</v>
      </c>
      <c r="D36" s="18">
        <f>Input!D352</f>
        <v>0</v>
      </c>
      <c r="E36" s="18">
        <f>Input!E352</f>
        <v>0</v>
      </c>
      <c r="F36" s="18">
        <f>Input!F352</f>
        <v>0</v>
      </c>
      <c r="G36" s="18">
        <f>Input!G352</f>
        <v>0</v>
      </c>
      <c r="H36" s="18">
        <f>Input!H352</f>
        <v>0</v>
      </c>
      <c r="I36" s="18">
        <f>Input!I352</f>
        <v>0</v>
      </c>
      <c r="J36" s="18">
        <f>Input!J352</f>
        <v>0</v>
      </c>
      <c r="K36" s="18">
        <f>Input!K352</f>
        <v>0</v>
      </c>
      <c r="L36" s="18">
        <f>Input!L352</f>
        <v>0</v>
      </c>
      <c r="M36" s="18">
        <f>Input!M352</f>
        <v>0</v>
      </c>
      <c r="N36" s="18">
        <f>Input!N352</f>
        <v>0</v>
      </c>
      <c r="O36" s="31">
        <f>Input!O352</f>
        <v>0</v>
      </c>
    </row>
    <row r="37" spans="1:15" ht="15" x14ac:dyDescent="0.25">
      <c r="A37" s="6"/>
      <c r="B37" s="34" t="s">
        <v>151</v>
      </c>
      <c r="C37" s="25">
        <f>Input!C364</f>
        <v>0</v>
      </c>
      <c r="D37" s="25">
        <f>Input!D364</f>
        <v>0</v>
      </c>
      <c r="E37" s="25">
        <f>Input!E364</f>
        <v>0</v>
      </c>
      <c r="F37" s="25">
        <f>Input!F364</f>
        <v>0</v>
      </c>
      <c r="G37" s="25">
        <f>Input!G364</f>
        <v>0</v>
      </c>
      <c r="H37" s="25">
        <f>Input!H364</f>
        <v>0</v>
      </c>
      <c r="I37" s="25">
        <f>Input!I364</f>
        <v>0</v>
      </c>
      <c r="J37" s="25">
        <f>Input!J364</f>
        <v>0</v>
      </c>
      <c r="K37" s="25">
        <f>Input!K364</f>
        <v>0</v>
      </c>
      <c r="L37" s="25">
        <f>Input!L364</f>
        <v>0</v>
      </c>
      <c r="M37" s="25">
        <f>Input!M364</f>
        <v>0</v>
      </c>
      <c r="N37" s="25">
        <f>Input!N364</f>
        <v>0</v>
      </c>
      <c r="O37" s="37">
        <f>Input!O364</f>
        <v>0</v>
      </c>
    </row>
    <row r="38" spans="1:15" s="6" customFormat="1" ht="15" x14ac:dyDescent="0.25">
      <c r="A38" s="3"/>
      <c r="B38" s="7" t="s">
        <v>25</v>
      </c>
      <c r="C38" s="19">
        <f t="shared" ref="C38:O38" si="2">SUM(C33:C37)</f>
        <v>-18447</v>
      </c>
      <c r="D38" s="19">
        <f t="shared" si="2"/>
        <v>-18447</v>
      </c>
      <c r="E38" s="19">
        <f t="shared" si="2"/>
        <v>-18447</v>
      </c>
      <c r="F38" s="19">
        <f t="shared" si="2"/>
        <v>-18447</v>
      </c>
      <c r="G38" s="19">
        <f t="shared" si="2"/>
        <v>-18447</v>
      </c>
      <c r="H38" s="19">
        <f t="shared" si="2"/>
        <v>-18447</v>
      </c>
      <c r="I38" s="19">
        <f t="shared" si="2"/>
        <v>-18447</v>
      </c>
      <c r="J38" s="19">
        <f t="shared" si="2"/>
        <v>-18447</v>
      </c>
      <c r="K38" s="19">
        <f t="shared" si="2"/>
        <v>-18447</v>
      </c>
      <c r="L38" s="19">
        <f t="shared" si="2"/>
        <v>-18447</v>
      </c>
      <c r="M38" s="19">
        <f t="shared" si="2"/>
        <v>-18447</v>
      </c>
      <c r="N38" s="19">
        <f t="shared" si="2"/>
        <v>-18447</v>
      </c>
      <c r="O38" s="35">
        <f t="shared" si="2"/>
        <v>-221364</v>
      </c>
    </row>
    <row r="39" spans="1:15" ht="15" x14ac:dyDescent="0.25">
      <c r="A39" s="6"/>
      <c r="C39" s="2"/>
      <c r="D39" s="2"/>
      <c r="E39" s="2"/>
      <c r="F39" s="2"/>
      <c r="G39" s="2"/>
      <c r="H39" s="2"/>
      <c r="I39" s="2"/>
      <c r="J39" s="2"/>
      <c r="K39" s="2"/>
      <c r="L39" s="2"/>
      <c r="M39" s="2"/>
      <c r="N39" s="2"/>
      <c r="O39" s="30"/>
    </row>
    <row r="40" spans="1:15" x14ac:dyDescent="0.25">
      <c r="B40" s="3" t="s">
        <v>27</v>
      </c>
      <c r="C40" s="2">
        <f t="shared" ref="C40:O40" ca="1" si="3">C22+C30+C38</f>
        <v>53743.013843387278</v>
      </c>
      <c r="D40" s="2">
        <f t="shared" ca="1" si="3"/>
        <v>36491.306813586132</v>
      </c>
      <c r="E40" s="2">
        <f t="shared" ca="1" si="3"/>
        <v>81101.382188091084</v>
      </c>
      <c r="F40" s="2">
        <f t="shared" ca="1" si="3"/>
        <v>55939.186707678222</v>
      </c>
      <c r="G40" s="2">
        <f t="shared" ca="1" si="3"/>
        <v>73336.531833566114</v>
      </c>
      <c r="H40" s="2">
        <f t="shared" ca="1" si="3"/>
        <v>58595.861426673277</v>
      </c>
      <c r="I40" s="2">
        <f t="shared" ca="1" si="3"/>
        <v>75645.813509818341</v>
      </c>
      <c r="J40" s="2">
        <f t="shared" ca="1" si="3"/>
        <v>84997.550277355418</v>
      </c>
      <c r="K40" s="2">
        <f t="shared" ca="1" si="3"/>
        <v>76502.300655995467</v>
      </c>
      <c r="L40" s="2">
        <f t="shared" ca="1" si="3"/>
        <v>98833.622819311393</v>
      </c>
      <c r="M40" s="2">
        <f t="shared" ca="1" si="3"/>
        <v>88433.511601404171</v>
      </c>
      <c r="N40" s="2">
        <f t="shared" ca="1" si="3"/>
        <v>110010.99180027755</v>
      </c>
      <c r="O40" s="30">
        <f t="shared" ca="1" si="3"/>
        <v>595165.63603539229</v>
      </c>
    </row>
    <row r="41" spans="1:15" x14ac:dyDescent="0.25">
      <c r="B41" s="3" t="s">
        <v>28</v>
      </c>
      <c r="C41" s="25">
        <f>Input!C245</f>
        <v>1258241</v>
      </c>
      <c r="D41" s="26">
        <f ca="1">C42</f>
        <v>1311984.0138433874</v>
      </c>
      <c r="E41" s="26">
        <f t="shared" ref="E41:N41" ca="1" si="4">D42</f>
        <v>1348475.3206569734</v>
      </c>
      <c r="F41" s="26">
        <f t="shared" ca="1" si="4"/>
        <v>1429576.7028450645</v>
      </c>
      <c r="G41" s="26">
        <f t="shared" ca="1" si="4"/>
        <v>1485515.8895527427</v>
      </c>
      <c r="H41" s="26">
        <f t="shared" ca="1" si="4"/>
        <v>1558852.4213863087</v>
      </c>
      <c r="I41" s="26">
        <f t="shared" ca="1" si="4"/>
        <v>1617448.2828129821</v>
      </c>
      <c r="J41" s="26">
        <f t="shared" ca="1" si="4"/>
        <v>1693094.0963228005</v>
      </c>
      <c r="K41" s="26">
        <f t="shared" ca="1" si="4"/>
        <v>1778091.6466001559</v>
      </c>
      <c r="L41" s="26">
        <f t="shared" ca="1" si="4"/>
        <v>1854593.9472561514</v>
      </c>
      <c r="M41" s="26">
        <f t="shared" ca="1" si="4"/>
        <v>1953427.5700754628</v>
      </c>
      <c r="N41" s="26">
        <f t="shared" ca="1" si="4"/>
        <v>2041861.0816768669</v>
      </c>
      <c r="O41" s="37">
        <f>C41</f>
        <v>1258241</v>
      </c>
    </row>
    <row r="42" spans="1:15" s="6" customFormat="1" ht="15.75" thickBot="1" x14ac:dyDescent="0.3">
      <c r="B42" s="6" t="s">
        <v>29</v>
      </c>
      <c r="C42" s="12">
        <f ca="1">SUM(C40:C41)</f>
        <v>1311984.0138433874</v>
      </c>
      <c r="D42" s="12">
        <f t="shared" ref="D42:N42" ca="1" si="5">SUM(D40:D41)</f>
        <v>1348475.3206569734</v>
      </c>
      <c r="E42" s="12">
        <f t="shared" ca="1" si="5"/>
        <v>1429576.7028450645</v>
      </c>
      <c r="F42" s="12">
        <f t="shared" ca="1" si="5"/>
        <v>1485515.8895527427</v>
      </c>
      <c r="G42" s="12">
        <f t="shared" ca="1" si="5"/>
        <v>1558852.4213863087</v>
      </c>
      <c r="H42" s="12">
        <f t="shared" ca="1" si="5"/>
        <v>1617448.2828129821</v>
      </c>
      <c r="I42" s="12">
        <f t="shared" ca="1" si="5"/>
        <v>1693094.0963228005</v>
      </c>
      <c r="J42" s="12">
        <f t="shared" ca="1" si="5"/>
        <v>1778091.6466001559</v>
      </c>
      <c r="K42" s="12">
        <f t="shared" ca="1" si="5"/>
        <v>1854593.9472561514</v>
      </c>
      <c r="L42" s="12">
        <f t="shared" ca="1" si="5"/>
        <v>1953427.5700754628</v>
      </c>
      <c r="M42" s="12">
        <f t="shared" ca="1" si="5"/>
        <v>2041861.0816768669</v>
      </c>
      <c r="N42" s="12">
        <f t="shared" ca="1" si="5"/>
        <v>2151872.0734771444</v>
      </c>
      <c r="O42" s="32">
        <f ca="1">N42</f>
        <v>2151872.0734771444</v>
      </c>
    </row>
    <row r="43" spans="1:15" x14ac:dyDescent="0.25">
      <c r="C43" s="2"/>
      <c r="D43" s="2"/>
      <c r="E43" s="2"/>
      <c r="F43" s="2"/>
      <c r="G43" s="2"/>
      <c r="H43" s="2"/>
      <c r="I43" s="2"/>
      <c r="J43" s="2"/>
      <c r="K43" s="2"/>
      <c r="L43" s="2"/>
      <c r="M43" s="2"/>
      <c r="N43" s="2"/>
      <c r="O43" s="30"/>
    </row>
    <row r="44" spans="1:15" s="20" customFormat="1" x14ac:dyDescent="0.25">
      <c r="B44" s="42" t="s">
        <v>149</v>
      </c>
      <c r="C44" s="40">
        <f ca="1">C42-SOFP!D39</f>
        <v>0</v>
      </c>
      <c r="D44" s="40">
        <f ca="1">D42-SOFP!E39</f>
        <v>0</v>
      </c>
      <c r="E44" s="40">
        <f ca="1">E42-SOFP!F39</f>
        <v>0</v>
      </c>
      <c r="F44" s="40">
        <f ca="1">F42-SOFP!G39</f>
        <v>0</v>
      </c>
      <c r="G44" s="40">
        <f ca="1">G42-SOFP!H39</f>
        <v>0</v>
      </c>
      <c r="H44" s="40">
        <f ca="1">H42-SOFP!I39</f>
        <v>0</v>
      </c>
      <c r="I44" s="40">
        <f ca="1">I42-SOFP!J39</f>
        <v>0</v>
      </c>
      <c r="J44" s="40">
        <f ca="1">J42-SOFP!K39</f>
        <v>0</v>
      </c>
      <c r="K44" s="40">
        <f ca="1">K42-SOFP!L39</f>
        <v>0</v>
      </c>
      <c r="L44" s="40">
        <f ca="1">L42-SOFP!M39</f>
        <v>0</v>
      </c>
      <c r="M44" s="40">
        <f ca="1">M42-SOFP!N39</f>
        <v>0</v>
      </c>
      <c r="N44" s="40">
        <f ca="1">N42-SOFP!O39</f>
        <v>0</v>
      </c>
      <c r="O44" s="41">
        <f ca="1">O42-SOFP!P39</f>
        <v>0</v>
      </c>
    </row>
    <row r="45" spans="1:15" x14ac:dyDescent="0.25">
      <c r="O45" s="10"/>
    </row>
    <row r="46" spans="1:15" x14ac:dyDescent="0.25">
      <c r="O46" s="10"/>
    </row>
  </sheetData>
  <sheetProtection sheet="1" objects="1" scenarios="1"/>
  <mergeCells count="2">
    <mergeCell ref="C8:N8"/>
    <mergeCell ref="B5:F5"/>
  </mergeCells>
  <pageMargins left="0.7" right="0.7" top="0.75" bottom="0.75" header="0.3" footer="0.3"/>
  <pageSetup paperSize="9" orientation="portrait" horizontalDpi="4294967292" verticalDpi="4294967292" r:id="rId1"/>
  <ignoredErrors>
    <ignoredError sqref="C29" formulaRange="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Instruction (PLEASE READ)</vt:lpstr>
      <vt:lpstr>Assumption</vt:lpstr>
      <vt:lpstr>Input</vt:lpstr>
      <vt:lpstr>Actual vs budget (SOCI)</vt:lpstr>
      <vt:lpstr>Actual vs budget (SCFP)</vt:lpstr>
      <vt:lpstr>Peer comparison</vt:lpstr>
      <vt:lpstr>SOCI</vt:lpstr>
      <vt:lpstr>SOFP</vt:lpstr>
      <vt:lpstr>SOCF</vt:lpstr>
      <vt:lpstr>'Actual vs budget (SCFP)'!Print_Area</vt:lpstr>
      <vt:lpstr>'Actual vs budget (SOCI)'!Print_Area</vt:lpstr>
      <vt:lpstr>'Peer comparison'!Print_Area</vt:lpstr>
      <vt:lpstr>'Actual vs budget (SOCI)'!Print_Titles</vt:lpstr>
      <vt:lpstr>'Peer comparison'!Print_Titles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LJY</dc:creator>
  <cp:lastModifiedBy>Angela</cp:lastModifiedBy>
  <cp:lastPrinted>2014-06-27T09:57:36Z</cp:lastPrinted>
  <dcterms:created xsi:type="dcterms:W3CDTF">2013-07-14T12:01:34Z</dcterms:created>
  <dcterms:modified xsi:type="dcterms:W3CDTF">2014-12-22T08:34:56Z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